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/>
  <mc:AlternateContent xmlns:mc="http://schemas.openxmlformats.org/markup-compatibility/2006">
    <mc:Choice Requires="x15">
      <x15ac:absPath xmlns:x15ac="http://schemas.microsoft.com/office/spreadsheetml/2010/11/ac" url="T:\Common\Řídká\VD Luhačovice\A. PROJEKT VD Luhačovice - modernizace MVE\F - Soupis prací\"/>
    </mc:Choice>
  </mc:AlternateContent>
  <xr:revisionPtr revIDLastSave="0" documentId="8_{3BC9D139-C575-41C6-99FB-6FABC49EF792}" xr6:coauthVersionLast="36" xr6:coauthVersionMax="36" xr10:uidLastSave="{00000000-0000-0000-0000-000000000000}"/>
  <bookViews>
    <workbookView xWindow="0" yWindow="0" windowWidth="28800" windowHeight="11505" xr2:uid="{00000000-000D-0000-FFFF-FFFF00000000}"/>
  </bookViews>
  <sheets>
    <sheet name="Rekapitulace stavby" sheetId="1" r:id="rId1"/>
    <sheet name="PS 01 - Soustrojí TG1" sheetId="2" r:id="rId2"/>
    <sheet name="PS 02 - Elektro-část, říd..." sheetId="3" r:id="rId3"/>
    <sheet name="SO 01 - Přivaděč" sheetId="4" r:id="rId4"/>
    <sheet name="VON - Vedlejší a ostatní ..." sheetId="5" r:id="rId5"/>
    <sheet name="Pokyny pro vyplnění" sheetId="6" r:id="rId6"/>
  </sheets>
  <definedNames>
    <definedName name="_xlnm._FilterDatabase" localSheetId="1" hidden="1">'PS 01 - Soustrojí TG1'!$C$80:$K$89</definedName>
    <definedName name="_xlnm._FilterDatabase" localSheetId="2" hidden="1">'PS 02 - Elektro-část, říd...'!$C$80:$K$91</definedName>
    <definedName name="_xlnm._FilterDatabase" localSheetId="3" hidden="1">'SO 01 - Přivaděč'!$C$89:$K$273</definedName>
    <definedName name="_xlnm._FilterDatabase" localSheetId="4" hidden="1">'VON - Vedlejší a ostatní ...'!$C$82:$K$99</definedName>
    <definedName name="_xlnm.Print_Titles" localSheetId="1">'PS 01 - Soustrojí TG1'!$80:$80</definedName>
    <definedName name="_xlnm.Print_Titles" localSheetId="2">'PS 02 - Elektro-část, říd...'!$80:$80</definedName>
    <definedName name="_xlnm.Print_Titles" localSheetId="0">'Rekapitulace stavby'!$52:$52</definedName>
    <definedName name="_xlnm.Print_Titles" localSheetId="3">'SO 01 - Přivaděč'!$89:$89</definedName>
    <definedName name="_xlnm.Print_Titles" localSheetId="4">'VON - Vedlejší a ostatní ...'!$82:$82</definedName>
    <definedName name="_xlnm.Print_Area" localSheetId="5">'Pokyny pro vyplnění'!$B$2:$K$71,'Pokyny pro vyplnění'!$B$74:$K$118,'Pokyny pro vyplnění'!$B$121:$K$161,'Pokyny pro vyplnění'!$B$164:$K$219</definedName>
    <definedName name="_xlnm.Print_Area" localSheetId="1">'PS 01 - Soustrojí TG1'!$C$4:$J$39,'PS 01 - Soustrojí TG1'!$C$45:$J$62,'PS 01 - Soustrojí TG1'!$C$68:$K$89</definedName>
    <definedName name="_xlnm.Print_Area" localSheetId="2">'PS 02 - Elektro-část, říd...'!$C$4:$J$39,'PS 02 - Elektro-část, říd...'!$C$45:$J$62,'PS 02 - Elektro-část, říd...'!$C$68:$K$91</definedName>
    <definedName name="_xlnm.Print_Area" localSheetId="0">'Rekapitulace stavby'!$D$4:$AO$36,'Rekapitulace stavby'!$C$42:$AQ$59</definedName>
    <definedName name="_xlnm.Print_Area" localSheetId="3">'SO 01 - Přivaděč'!$C$4:$J$39,'SO 01 - Přivaděč'!$C$45:$J$71,'SO 01 - Přivaděč'!$C$77:$K$273</definedName>
    <definedName name="_xlnm.Print_Area" localSheetId="4">'VON - Vedlejší a ostatní ...'!$C$4:$J$39,'VON - Vedlejší a ostatní ...'!$C$45:$J$64,'VON - Vedlejší a ostatní ...'!$C$70:$K$99</definedName>
  </definedNames>
  <calcPr calcId="191029"/>
</workbook>
</file>

<file path=xl/calcChain.xml><?xml version="1.0" encoding="utf-8"?>
<calcChain xmlns="http://schemas.openxmlformats.org/spreadsheetml/2006/main">
  <c r="J37" i="5" l="1"/>
  <c r="J36" i="5"/>
  <c r="AY58" i="1"/>
  <c r="J35" i="5"/>
  <c r="AX58" i="1" s="1"/>
  <c r="BI99" i="5"/>
  <c r="BH99" i="5"/>
  <c r="BG99" i="5"/>
  <c r="BF99" i="5"/>
  <c r="T99" i="5"/>
  <c r="T98" i="5"/>
  <c r="R99" i="5"/>
  <c r="R98" i="5" s="1"/>
  <c r="P99" i="5"/>
  <c r="P98" i="5"/>
  <c r="BI97" i="5"/>
  <c r="BH97" i="5"/>
  <c r="BG97" i="5"/>
  <c r="BF97" i="5"/>
  <c r="T97" i="5"/>
  <c r="R97" i="5"/>
  <c r="P97" i="5"/>
  <c r="BI96" i="5"/>
  <c r="BH96" i="5"/>
  <c r="BG96" i="5"/>
  <c r="BF96" i="5"/>
  <c r="T96" i="5"/>
  <c r="R96" i="5"/>
  <c r="P96" i="5"/>
  <c r="BI95" i="5"/>
  <c r="BH95" i="5"/>
  <c r="BG95" i="5"/>
  <c r="BF95" i="5"/>
  <c r="T95" i="5"/>
  <c r="R95" i="5"/>
  <c r="P95" i="5"/>
  <c r="BI94" i="5"/>
  <c r="BH94" i="5"/>
  <c r="BG94" i="5"/>
  <c r="BF94" i="5"/>
  <c r="T94" i="5"/>
  <c r="R94" i="5"/>
  <c r="P94" i="5"/>
  <c r="BI93" i="5"/>
  <c r="BH93" i="5"/>
  <c r="BG93" i="5"/>
  <c r="BF93" i="5"/>
  <c r="T93" i="5"/>
  <c r="R93" i="5"/>
  <c r="P93" i="5"/>
  <c r="BI91" i="5"/>
  <c r="BH91" i="5"/>
  <c r="BG91" i="5"/>
  <c r="BF91" i="5"/>
  <c r="T91" i="5"/>
  <c r="R91" i="5"/>
  <c r="P91" i="5"/>
  <c r="BI90" i="5"/>
  <c r="BH90" i="5"/>
  <c r="BG90" i="5"/>
  <c r="BF90" i="5"/>
  <c r="T90" i="5"/>
  <c r="R90" i="5"/>
  <c r="P90" i="5"/>
  <c r="BI89" i="5"/>
  <c r="BH89" i="5"/>
  <c r="BG89" i="5"/>
  <c r="BF89" i="5"/>
  <c r="T89" i="5"/>
  <c r="R89" i="5"/>
  <c r="P89" i="5"/>
  <c r="BI87" i="5"/>
  <c r="BH87" i="5"/>
  <c r="BG87" i="5"/>
  <c r="BF87" i="5"/>
  <c r="T87" i="5"/>
  <c r="R87" i="5"/>
  <c r="P87" i="5"/>
  <c r="BI86" i="5"/>
  <c r="BH86" i="5"/>
  <c r="BG86" i="5"/>
  <c r="BF86" i="5"/>
  <c r="T86" i="5"/>
  <c r="R86" i="5"/>
  <c r="P86" i="5"/>
  <c r="J79" i="5"/>
  <c r="F79" i="5"/>
  <c r="F77" i="5"/>
  <c r="E75" i="5"/>
  <c r="J54" i="5"/>
  <c r="F54" i="5"/>
  <c r="F52" i="5"/>
  <c r="E50" i="5"/>
  <c r="J24" i="5"/>
  <c r="E24" i="5"/>
  <c r="J55" i="5"/>
  <c r="J23" i="5"/>
  <c r="J18" i="5"/>
  <c r="E18" i="5"/>
  <c r="F55" i="5"/>
  <c r="J17" i="5"/>
  <c r="J12" i="5"/>
  <c r="J77" i="5"/>
  <c r="E7" i="5"/>
  <c r="E48" i="5" s="1"/>
  <c r="J37" i="4"/>
  <c r="J36" i="4"/>
  <c r="AY57" i="1"/>
  <c r="J35" i="4"/>
  <c r="AX57" i="1"/>
  <c r="BI273" i="4"/>
  <c r="BH273" i="4"/>
  <c r="BG273" i="4"/>
  <c r="BF273" i="4"/>
  <c r="T273" i="4"/>
  <c r="R273" i="4"/>
  <c r="P273" i="4"/>
  <c r="BI270" i="4"/>
  <c r="BH270" i="4"/>
  <c r="BG270" i="4"/>
  <c r="BF270" i="4"/>
  <c r="T270" i="4"/>
  <c r="R270" i="4"/>
  <c r="P270" i="4"/>
  <c r="BI268" i="4"/>
  <c r="BH268" i="4"/>
  <c r="BG268" i="4"/>
  <c r="BF268" i="4"/>
  <c r="T268" i="4"/>
  <c r="R268" i="4"/>
  <c r="P268" i="4"/>
  <c r="BI266" i="4"/>
  <c r="BH266" i="4"/>
  <c r="BG266" i="4"/>
  <c r="BF266" i="4"/>
  <c r="T266" i="4"/>
  <c r="R266" i="4"/>
  <c r="P266" i="4"/>
  <c r="BI261" i="4"/>
  <c r="BH261" i="4"/>
  <c r="BG261" i="4"/>
  <c r="BF261" i="4"/>
  <c r="T261" i="4"/>
  <c r="R261" i="4"/>
  <c r="P261" i="4"/>
  <c r="BI260" i="4"/>
  <c r="BH260" i="4"/>
  <c r="BG260" i="4"/>
  <c r="BF260" i="4"/>
  <c r="T260" i="4"/>
  <c r="R260" i="4"/>
  <c r="P260" i="4"/>
  <c r="BI257" i="4"/>
  <c r="BH257" i="4"/>
  <c r="BG257" i="4"/>
  <c r="BF257" i="4"/>
  <c r="T257" i="4"/>
  <c r="R257" i="4"/>
  <c r="P257" i="4"/>
  <c r="BI253" i="4"/>
  <c r="BH253" i="4"/>
  <c r="BG253" i="4"/>
  <c r="BF253" i="4"/>
  <c r="T253" i="4"/>
  <c r="R253" i="4"/>
  <c r="P253" i="4"/>
  <c r="BI250" i="4"/>
  <c r="BH250" i="4"/>
  <c r="BG250" i="4"/>
  <c r="BF250" i="4"/>
  <c r="T250" i="4"/>
  <c r="R250" i="4"/>
  <c r="P250" i="4"/>
  <c r="BI244" i="4"/>
  <c r="BH244" i="4"/>
  <c r="BG244" i="4"/>
  <c r="BF244" i="4"/>
  <c r="T244" i="4"/>
  <c r="T243" i="4"/>
  <c r="R244" i="4"/>
  <c r="R243" i="4" s="1"/>
  <c r="P244" i="4"/>
  <c r="P243" i="4"/>
  <c r="BI241" i="4"/>
  <c r="BH241" i="4"/>
  <c r="BG241" i="4"/>
  <c r="BF241" i="4"/>
  <c r="T241" i="4"/>
  <c r="R241" i="4"/>
  <c r="P241" i="4"/>
  <c r="BI239" i="4"/>
  <c r="BH239" i="4"/>
  <c r="BG239" i="4"/>
  <c r="BF239" i="4"/>
  <c r="T239" i="4"/>
  <c r="R239" i="4"/>
  <c r="P239" i="4"/>
  <c r="BI236" i="4"/>
  <c r="BH236" i="4"/>
  <c r="BG236" i="4"/>
  <c r="BF236" i="4"/>
  <c r="T236" i="4"/>
  <c r="R236" i="4"/>
  <c r="P236" i="4"/>
  <c r="BI234" i="4"/>
  <c r="BH234" i="4"/>
  <c r="BG234" i="4"/>
  <c r="BF234" i="4"/>
  <c r="T234" i="4"/>
  <c r="R234" i="4"/>
  <c r="P234" i="4"/>
  <c r="BI232" i="4"/>
  <c r="BH232" i="4"/>
  <c r="BG232" i="4"/>
  <c r="BF232" i="4"/>
  <c r="T232" i="4"/>
  <c r="R232" i="4"/>
  <c r="P232" i="4"/>
  <c r="BI230" i="4"/>
  <c r="BH230" i="4"/>
  <c r="BG230" i="4"/>
  <c r="BF230" i="4"/>
  <c r="T230" i="4"/>
  <c r="R230" i="4"/>
  <c r="P230" i="4"/>
  <c r="BI224" i="4"/>
  <c r="BH224" i="4"/>
  <c r="BG224" i="4"/>
  <c r="BF224" i="4"/>
  <c r="T224" i="4"/>
  <c r="R224" i="4"/>
  <c r="P224" i="4"/>
  <c r="BI222" i="4"/>
  <c r="BH222" i="4"/>
  <c r="BG222" i="4"/>
  <c r="BF222" i="4"/>
  <c r="T222" i="4"/>
  <c r="R222" i="4"/>
  <c r="P222" i="4"/>
  <c r="BI220" i="4"/>
  <c r="BH220" i="4"/>
  <c r="BG220" i="4"/>
  <c r="BF220" i="4"/>
  <c r="T220" i="4"/>
  <c r="R220" i="4"/>
  <c r="P220" i="4"/>
  <c r="BI218" i="4"/>
  <c r="BH218" i="4"/>
  <c r="BG218" i="4"/>
  <c r="BF218" i="4"/>
  <c r="T218" i="4"/>
  <c r="R218" i="4"/>
  <c r="P218" i="4"/>
  <c r="BI216" i="4"/>
  <c r="BH216" i="4"/>
  <c r="BG216" i="4"/>
  <c r="BF216" i="4"/>
  <c r="T216" i="4"/>
  <c r="R216" i="4"/>
  <c r="P216" i="4"/>
  <c r="BI214" i="4"/>
  <c r="BH214" i="4"/>
  <c r="BG214" i="4"/>
  <c r="BF214" i="4"/>
  <c r="T214" i="4"/>
  <c r="R214" i="4"/>
  <c r="P214" i="4"/>
  <c r="BI206" i="4"/>
  <c r="BH206" i="4"/>
  <c r="BG206" i="4"/>
  <c r="BF206" i="4"/>
  <c r="T206" i="4"/>
  <c r="R206" i="4"/>
  <c r="P206" i="4"/>
  <c r="BI204" i="4"/>
  <c r="BH204" i="4"/>
  <c r="BG204" i="4"/>
  <c r="BF204" i="4"/>
  <c r="T204" i="4"/>
  <c r="R204" i="4"/>
  <c r="P204" i="4"/>
  <c r="BI201" i="4"/>
  <c r="BH201" i="4"/>
  <c r="BG201" i="4"/>
  <c r="BF201" i="4"/>
  <c r="T201" i="4"/>
  <c r="R201" i="4"/>
  <c r="P201" i="4"/>
  <c r="BI200" i="4"/>
  <c r="BH200" i="4"/>
  <c r="BG200" i="4"/>
  <c r="BF200" i="4"/>
  <c r="T200" i="4"/>
  <c r="R200" i="4"/>
  <c r="P200" i="4"/>
  <c r="BI197" i="4"/>
  <c r="BH197" i="4"/>
  <c r="BG197" i="4"/>
  <c r="BF197" i="4"/>
  <c r="T197" i="4"/>
  <c r="R197" i="4"/>
  <c r="P197" i="4"/>
  <c r="BI194" i="4"/>
  <c r="BH194" i="4"/>
  <c r="BG194" i="4"/>
  <c r="BF194" i="4"/>
  <c r="T194" i="4"/>
  <c r="R194" i="4"/>
  <c r="P194" i="4"/>
  <c r="BI193" i="4"/>
  <c r="BH193" i="4"/>
  <c r="BG193" i="4"/>
  <c r="BF193" i="4"/>
  <c r="T193" i="4"/>
  <c r="R193" i="4"/>
  <c r="P193" i="4"/>
  <c r="BI188" i="4"/>
  <c r="BH188" i="4"/>
  <c r="BG188" i="4"/>
  <c r="BF188" i="4"/>
  <c r="T188" i="4"/>
  <c r="R188" i="4"/>
  <c r="P188" i="4"/>
  <c r="BI184" i="4"/>
  <c r="BH184" i="4"/>
  <c r="BG184" i="4"/>
  <c r="BF184" i="4"/>
  <c r="T184" i="4"/>
  <c r="R184" i="4"/>
  <c r="P184" i="4"/>
  <c r="BI178" i="4"/>
  <c r="BH178" i="4"/>
  <c r="BG178" i="4"/>
  <c r="BF178" i="4"/>
  <c r="T178" i="4"/>
  <c r="R178" i="4"/>
  <c r="P178" i="4"/>
  <c r="BI176" i="4"/>
  <c r="BH176" i="4"/>
  <c r="BG176" i="4"/>
  <c r="BF176" i="4"/>
  <c r="T176" i="4"/>
  <c r="R176" i="4"/>
  <c r="P176" i="4"/>
  <c r="BI175" i="4"/>
  <c r="BH175" i="4"/>
  <c r="BG175" i="4"/>
  <c r="BF175" i="4"/>
  <c r="T175" i="4"/>
  <c r="R175" i="4"/>
  <c r="P175" i="4"/>
  <c r="BI174" i="4"/>
  <c r="BH174" i="4"/>
  <c r="BG174" i="4"/>
  <c r="BF174" i="4"/>
  <c r="T174" i="4"/>
  <c r="R174" i="4"/>
  <c r="P174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68" i="4"/>
  <c r="BH168" i="4"/>
  <c r="BG168" i="4"/>
  <c r="BF168" i="4"/>
  <c r="T168" i="4"/>
  <c r="R168" i="4"/>
  <c r="P168" i="4"/>
  <c r="BI165" i="4"/>
  <c r="BH165" i="4"/>
  <c r="BG165" i="4"/>
  <c r="BF165" i="4"/>
  <c r="T165" i="4"/>
  <c r="R165" i="4"/>
  <c r="P165" i="4"/>
  <c r="BI162" i="4"/>
  <c r="BH162" i="4"/>
  <c r="BG162" i="4"/>
  <c r="BF162" i="4"/>
  <c r="T162" i="4"/>
  <c r="R162" i="4"/>
  <c r="P162" i="4"/>
  <c r="BI157" i="4"/>
  <c r="BH157" i="4"/>
  <c r="BG157" i="4"/>
  <c r="BF157" i="4"/>
  <c r="T157" i="4"/>
  <c r="R157" i="4"/>
  <c r="P157" i="4"/>
  <c r="BI154" i="4"/>
  <c r="BH154" i="4"/>
  <c r="BG154" i="4"/>
  <c r="BF154" i="4"/>
  <c r="T154" i="4"/>
  <c r="R154" i="4"/>
  <c r="P154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5" i="4"/>
  <c r="BH145" i="4"/>
  <c r="BG145" i="4"/>
  <c r="BF145" i="4"/>
  <c r="T145" i="4"/>
  <c r="R145" i="4"/>
  <c r="P145" i="4"/>
  <c r="BI142" i="4"/>
  <c r="BH142" i="4"/>
  <c r="BG142" i="4"/>
  <c r="BF142" i="4"/>
  <c r="T142" i="4"/>
  <c r="R142" i="4"/>
  <c r="P142" i="4"/>
  <c r="BI137" i="4"/>
  <c r="BH137" i="4"/>
  <c r="BG137" i="4"/>
  <c r="BF137" i="4"/>
  <c r="T137" i="4"/>
  <c r="R137" i="4"/>
  <c r="P137" i="4"/>
  <c r="BI134" i="4"/>
  <c r="BH134" i="4"/>
  <c r="BG134" i="4"/>
  <c r="BF134" i="4"/>
  <c r="T134" i="4"/>
  <c r="R134" i="4"/>
  <c r="P134" i="4"/>
  <c r="BI129" i="4"/>
  <c r="BH129" i="4"/>
  <c r="BG129" i="4"/>
  <c r="BF129" i="4"/>
  <c r="T129" i="4"/>
  <c r="R129" i="4"/>
  <c r="P129" i="4"/>
  <c r="BI126" i="4"/>
  <c r="BH126" i="4"/>
  <c r="BG126" i="4"/>
  <c r="BF126" i="4"/>
  <c r="T126" i="4"/>
  <c r="R126" i="4"/>
  <c r="P126" i="4"/>
  <c r="BI123" i="4"/>
  <c r="BH123" i="4"/>
  <c r="BG123" i="4"/>
  <c r="BF123" i="4"/>
  <c r="T123" i="4"/>
  <c r="R123" i="4"/>
  <c r="P123" i="4"/>
  <c r="BI120" i="4"/>
  <c r="BH120" i="4"/>
  <c r="BG120" i="4"/>
  <c r="BF120" i="4"/>
  <c r="T120" i="4"/>
  <c r="R120" i="4"/>
  <c r="P120" i="4"/>
  <c r="BI118" i="4"/>
  <c r="BH118" i="4"/>
  <c r="BG118" i="4"/>
  <c r="BF118" i="4"/>
  <c r="T118" i="4"/>
  <c r="R118" i="4"/>
  <c r="P118" i="4"/>
  <c r="BI114" i="4"/>
  <c r="BH114" i="4"/>
  <c r="BG114" i="4"/>
  <c r="BF114" i="4"/>
  <c r="T114" i="4"/>
  <c r="R114" i="4"/>
  <c r="P114" i="4"/>
  <c r="BI112" i="4"/>
  <c r="BH112" i="4"/>
  <c r="BG112" i="4"/>
  <c r="BF112" i="4"/>
  <c r="T112" i="4"/>
  <c r="R112" i="4"/>
  <c r="P112" i="4"/>
  <c r="BI110" i="4"/>
  <c r="BH110" i="4"/>
  <c r="BG110" i="4"/>
  <c r="BF110" i="4"/>
  <c r="T110" i="4"/>
  <c r="R110" i="4"/>
  <c r="P110" i="4"/>
  <c r="BI104" i="4"/>
  <c r="BH104" i="4"/>
  <c r="BG104" i="4"/>
  <c r="BF104" i="4"/>
  <c r="T104" i="4"/>
  <c r="R104" i="4"/>
  <c r="P104" i="4"/>
  <c r="BI101" i="4"/>
  <c r="BH101" i="4"/>
  <c r="BG101" i="4"/>
  <c r="BF101" i="4"/>
  <c r="T101" i="4"/>
  <c r="R101" i="4"/>
  <c r="P101" i="4"/>
  <c r="BI96" i="4"/>
  <c r="BH96" i="4"/>
  <c r="BG96" i="4"/>
  <c r="BF96" i="4"/>
  <c r="T96" i="4"/>
  <c r="R96" i="4"/>
  <c r="P96" i="4"/>
  <c r="BI93" i="4"/>
  <c r="BH93" i="4"/>
  <c r="BG93" i="4"/>
  <c r="BF93" i="4"/>
  <c r="T93" i="4"/>
  <c r="R93" i="4"/>
  <c r="P93" i="4"/>
  <c r="J86" i="4"/>
  <c r="F86" i="4"/>
  <c r="F84" i="4"/>
  <c r="E82" i="4"/>
  <c r="J54" i="4"/>
  <c r="F54" i="4"/>
  <c r="F52" i="4"/>
  <c r="E50" i="4"/>
  <c r="J24" i="4"/>
  <c r="E24" i="4"/>
  <c r="J87" i="4"/>
  <c r="J23" i="4"/>
  <c r="J18" i="4"/>
  <c r="E18" i="4"/>
  <c r="F55" i="4"/>
  <c r="J17" i="4"/>
  <c r="J12" i="4"/>
  <c r="J84" i="4"/>
  <c r="E7" i="4"/>
  <c r="E80" i="4" s="1"/>
  <c r="J37" i="3"/>
  <c r="J36" i="3"/>
  <c r="AY56" i="1"/>
  <c r="J35" i="3"/>
  <c r="AX56" i="1" s="1"/>
  <c r="BI91" i="3"/>
  <c r="BH91" i="3"/>
  <c r="BG91" i="3"/>
  <c r="BF91" i="3"/>
  <c r="T91" i="3"/>
  <c r="R91" i="3"/>
  <c r="P91" i="3"/>
  <c r="BI90" i="3"/>
  <c r="BH90" i="3"/>
  <c r="BG90" i="3"/>
  <c r="BF90" i="3"/>
  <c r="T90" i="3"/>
  <c r="R90" i="3"/>
  <c r="P90" i="3"/>
  <c r="BI88" i="3"/>
  <c r="BH88" i="3"/>
  <c r="BG88" i="3"/>
  <c r="BF88" i="3"/>
  <c r="T88" i="3"/>
  <c r="R88" i="3"/>
  <c r="P88" i="3"/>
  <c r="BI87" i="3"/>
  <c r="BH87" i="3"/>
  <c r="BG87" i="3"/>
  <c r="BF87" i="3"/>
  <c r="T87" i="3"/>
  <c r="R87" i="3"/>
  <c r="P87" i="3"/>
  <c r="BI86" i="3"/>
  <c r="BH86" i="3"/>
  <c r="BG86" i="3"/>
  <c r="BF86" i="3"/>
  <c r="T86" i="3"/>
  <c r="R86" i="3"/>
  <c r="P86" i="3"/>
  <c r="BI85" i="3"/>
  <c r="BH85" i="3"/>
  <c r="BG85" i="3"/>
  <c r="BF85" i="3"/>
  <c r="T85" i="3"/>
  <c r="R85" i="3"/>
  <c r="P85" i="3"/>
  <c r="BI84" i="3"/>
  <c r="BH84" i="3"/>
  <c r="BG84" i="3"/>
  <c r="BF84" i="3"/>
  <c r="T84" i="3"/>
  <c r="R84" i="3"/>
  <c r="P84" i="3"/>
  <c r="J77" i="3"/>
  <c r="F77" i="3"/>
  <c r="F75" i="3"/>
  <c r="E73" i="3"/>
  <c r="J54" i="3"/>
  <c r="F54" i="3"/>
  <c r="F52" i="3"/>
  <c r="E50" i="3"/>
  <c r="J24" i="3"/>
  <c r="E24" i="3"/>
  <c r="J78" i="3" s="1"/>
  <c r="J23" i="3"/>
  <c r="J18" i="3"/>
  <c r="E18" i="3"/>
  <c r="F55" i="3" s="1"/>
  <c r="J17" i="3"/>
  <c r="J12" i="3"/>
  <c r="J75" i="3" s="1"/>
  <c r="E7" i="3"/>
  <c r="E71" i="3"/>
  <c r="J37" i="2"/>
  <c r="J36" i="2"/>
  <c r="AY55" i="1" s="1"/>
  <c r="J35" i="2"/>
  <c r="AX55" i="1"/>
  <c r="BI89" i="2"/>
  <c r="BH89" i="2"/>
  <c r="BG89" i="2"/>
  <c r="BF89" i="2"/>
  <c r="T89" i="2"/>
  <c r="R89" i="2"/>
  <c r="P89" i="2"/>
  <c r="BI88" i="2"/>
  <c r="BH88" i="2"/>
  <c r="BG88" i="2"/>
  <c r="BF88" i="2"/>
  <c r="T88" i="2"/>
  <c r="R88" i="2"/>
  <c r="P88" i="2"/>
  <c r="BI87" i="2"/>
  <c r="BH87" i="2"/>
  <c r="BG87" i="2"/>
  <c r="BF87" i="2"/>
  <c r="T87" i="2"/>
  <c r="R87" i="2"/>
  <c r="P87" i="2"/>
  <c r="BI86" i="2"/>
  <c r="BH86" i="2"/>
  <c r="BG86" i="2"/>
  <c r="BF86" i="2"/>
  <c r="T86" i="2"/>
  <c r="R86" i="2"/>
  <c r="P86" i="2"/>
  <c r="BI85" i="2"/>
  <c r="BH85" i="2"/>
  <c r="BG85" i="2"/>
  <c r="BF85" i="2"/>
  <c r="T85" i="2"/>
  <c r="R85" i="2"/>
  <c r="P85" i="2"/>
  <c r="BI84" i="2"/>
  <c r="BH84" i="2"/>
  <c r="BG84" i="2"/>
  <c r="BF84" i="2"/>
  <c r="T84" i="2"/>
  <c r="R84" i="2"/>
  <c r="P84" i="2"/>
  <c r="J77" i="2"/>
  <c r="F77" i="2"/>
  <c r="F75" i="2"/>
  <c r="E73" i="2"/>
  <c r="J54" i="2"/>
  <c r="F54" i="2"/>
  <c r="F52" i="2"/>
  <c r="E50" i="2"/>
  <c r="J24" i="2"/>
  <c r="E24" i="2"/>
  <c r="J55" i="2" s="1"/>
  <c r="J23" i="2"/>
  <c r="J18" i="2"/>
  <c r="E18" i="2"/>
  <c r="F78" i="2" s="1"/>
  <c r="J17" i="2"/>
  <c r="J12" i="2"/>
  <c r="J52" i="2"/>
  <c r="E7" i="2"/>
  <c r="E71" i="2" s="1"/>
  <c r="L50" i="1"/>
  <c r="AM50" i="1"/>
  <c r="AM49" i="1"/>
  <c r="L49" i="1"/>
  <c r="AM47" i="1"/>
  <c r="L47" i="1"/>
  <c r="L45" i="1"/>
  <c r="L44" i="1"/>
  <c r="BK270" i="4"/>
  <c r="J126" i="4"/>
  <c r="BK184" i="4"/>
  <c r="J266" i="4"/>
  <c r="J88" i="2"/>
  <c r="BK134" i="4"/>
  <c r="BK89" i="2"/>
  <c r="J218" i="4"/>
  <c r="J137" i="4"/>
  <c r="BK91" i="3"/>
  <c r="J101" i="4"/>
  <c r="BK89" i="5"/>
  <c r="J234" i="4"/>
  <c r="BK85" i="3"/>
  <c r="J93" i="4"/>
  <c r="BK88" i="2"/>
  <c r="J224" i="4"/>
  <c r="J87" i="5"/>
  <c r="BK220" i="4"/>
  <c r="BK239" i="4"/>
  <c r="BK87" i="3"/>
  <c r="J165" i="4"/>
  <c r="BK232" i="4"/>
  <c r="BK194" i="4"/>
  <c r="BK273" i="4"/>
  <c r="BK171" i="4"/>
  <c r="BK137" i="4"/>
  <c r="J118" i="4"/>
  <c r="BK118" i="4"/>
  <c r="BK244" i="4"/>
  <c r="J268" i="4"/>
  <c r="J236" i="4"/>
  <c r="BK224" i="4"/>
  <c r="BK214" i="4"/>
  <c r="BK99" i="5"/>
  <c r="BK188" i="4"/>
  <c r="BK230" i="4"/>
  <c r="J86" i="3"/>
  <c r="BK165" i="4"/>
  <c r="BK253" i="4"/>
  <c r="BK93" i="5"/>
  <c r="J112" i="4"/>
  <c r="J261" i="4"/>
  <c r="BK126" i="4"/>
  <c r="J257" i="4"/>
  <c r="J97" i="5"/>
  <c r="BK110" i="4"/>
  <c r="BK95" i="5"/>
  <c r="BK154" i="4"/>
  <c r="BK90" i="3"/>
  <c r="J90" i="5"/>
  <c r="J114" i="4"/>
  <c r="BK104" i="4"/>
  <c r="BK97" i="5"/>
  <c r="BK222" i="4"/>
  <c r="BK201" i="4"/>
  <c r="J104" i="4"/>
  <c r="J193" i="4"/>
  <c r="BK266" i="4"/>
  <c r="J222" i="4"/>
  <c r="J91" i="5"/>
  <c r="BK268" i="4"/>
  <c r="J89" i="5"/>
  <c r="BK145" i="4"/>
  <c r="BK250" i="4"/>
  <c r="J96" i="4"/>
  <c r="J220" i="4"/>
  <c r="J176" i="4"/>
  <c r="BK142" i="4"/>
  <c r="BK241" i="4"/>
  <c r="BK234" i="4"/>
  <c r="J184" i="4"/>
  <c r="J273" i="4"/>
  <c r="BK91" i="5"/>
  <c r="BK157" i="4"/>
  <c r="BK261" i="4"/>
  <c r="BK218" i="4"/>
  <c r="J95" i="5"/>
  <c r="J194" i="4"/>
  <c r="J87" i="3"/>
  <c r="J93" i="5"/>
  <c r="BK204" i="4"/>
  <c r="BK197" i="4"/>
  <c r="J188" i="4"/>
  <c r="BK162" i="4"/>
  <c r="BK193" i="4"/>
  <c r="J270" i="4"/>
  <c r="BK112" i="4"/>
  <c r="J96" i="5"/>
  <c r="BK206" i="4"/>
  <c r="J86" i="2"/>
  <c r="J204" i="4"/>
  <c r="J151" i="4"/>
  <c r="J142" i="4"/>
  <c r="J214" i="4"/>
  <c r="J230" i="4"/>
  <c r="BK172" i="4"/>
  <c r="BK236" i="4"/>
  <c r="J85" i="2"/>
  <c r="BK123" i="4"/>
  <c r="BK216" i="4"/>
  <c r="BK88" i="3"/>
  <c r="J244" i="4"/>
  <c r="J91" i="3"/>
  <c r="BK257" i="4"/>
  <c r="AS54" i="1"/>
  <c r="J157" i="4"/>
  <c r="BK84" i="2"/>
  <c r="BK200" i="4"/>
  <c r="J87" i="2"/>
  <c r="J201" i="4"/>
  <c r="BK93" i="4"/>
  <c r="J120" i="4"/>
  <c r="J110" i="4"/>
  <c r="BK176" i="4"/>
  <c r="J145" i="4"/>
  <c r="BK90" i="5"/>
  <c r="BK151" i="4"/>
  <c r="J149" i="4"/>
  <c r="J129" i="4"/>
  <c r="BK174" i="4"/>
  <c r="J250" i="4"/>
  <c r="J178" i="4"/>
  <c r="BK260" i="4"/>
  <c r="BK86" i="5"/>
  <c r="J197" i="4"/>
  <c r="J84" i="2"/>
  <c r="J168" i="4"/>
  <c r="J260" i="4"/>
  <c r="BK101" i="4"/>
  <c r="J232" i="4"/>
  <c r="BK168" i="4"/>
  <c r="J84" i="3"/>
  <c r="BK86" i="3"/>
  <c r="J89" i="2"/>
  <c r="J94" i="5"/>
  <c r="BK178" i="4"/>
  <c r="J206" i="4"/>
  <c r="BK94" i="5"/>
  <c r="J162" i="4"/>
  <c r="BK87" i="2"/>
  <c r="J174" i="4"/>
  <c r="J241" i="4"/>
  <c r="J171" i="4"/>
  <c r="J200" i="4"/>
  <c r="BK96" i="5"/>
  <c r="BK175" i="4"/>
  <c r="BK85" i="2"/>
  <c r="J172" i="4"/>
  <c r="BK87" i="5"/>
  <c r="BK86" i="2"/>
  <c r="J123" i="4"/>
  <c r="BK149" i="4"/>
  <c r="BK129" i="4"/>
  <c r="J99" i="5"/>
  <c r="J239" i="4"/>
  <c r="BK84" i="3"/>
  <c r="BK120" i="4"/>
  <c r="J134" i="4"/>
  <c r="BK114" i="4"/>
  <c r="J88" i="3"/>
  <c r="J216" i="4"/>
  <c r="J85" i="3"/>
  <c r="BK96" i="4"/>
  <c r="J175" i="4"/>
  <c r="J86" i="5"/>
  <c r="J154" i="4"/>
  <c r="J90" i="3"/>
  <c r="J253" i="4"/>
  <c r="T83" i="2" l="1"/>
  <c r="T82" i="2"/>
  <c r="T81" i="2"/>
  <c r="P122" i="4"/>
  <c r="R83" i="3"/>
  <c r="R82" i="3"/>
  <c r="R81" i="3"/>
  <c r="P92" i="4"/>
  <c r="P103" i="4"/>
  <c r="P177" i="4"/>
  <c r="P256" i="4"/>
  <c r="P255" i="4"/>
  <c r="BK83" i="3"/>
  <c r="J83" i="3" s="1"/>
  <c r="J61" i="3" s="1"/>
  <c r="T122" i="4"/>
  <c r="T83" i="3"/>
  <c r="T82" i="3"/>
  <c r="T81" i="3"/>
  <c r="T187" i="4"/>
  <c r="T186" i="4" s="1"/>
  <c r="T249" i="4"/>
  <c r="R187" i="4"/>
  <c r="P249" i="4"/>
  <c r="P186" i="4" s="1"/>
  <c r="P187" i="4"/>
  <c r="P85" i="5"/>
  <c r="P83" i="2"/>
  <c r="P82" i="2" s="1"/>
  <c r="P81" i="2" s="1"/>
  <c r="AU55" i="1" s="1"/>
  <c r="P83" i="3"/>
  <c r="P82" i="3" s="1"/>
  <c r="P81" i="3" s="1"/>
  <c r="AU56" i="1" s="1"/>
  <c r="T92" i="4"/>
  <c r="R103" i="4"/>
  <c r="BK177" i="4"/>
  <c r="J177" i="4" s="1"/>
  <c r="J64" i="4" s="1"/>
  <c r="T256" i="4"/>
  <c r="T255" i="4"/>
  <c r="R92" i="5"/>
  <c r="R84" i="5" s="1"/>
  <c r="R83" i="5" s="1"/>
  <c r="R122" i="4"/>
  <c r="BK256" i="4"/>
  <c r="J256" i="4" s="1"/>
  <c r="J70" i="4" s="1"/>
  <c r="BK85" i="5"/>
  <c r="R85" i="5"/>
  <c r="BK103" i="4"/>
  <c r="J103" i="4" s="1"/>
  <c r="J62" i="4" s="1"/>
  <c r="BK92" i="5"/>
  <c r="J92" i="5" s="1"/>
  <c r="J62" i="5" s="1"/>
  <c r="BK92" i="4"/>
  <c r="J92" i="4"/>
  <c r="J61" i="4" s="1"/>
  <c r="BK187" i="4"/>
  <c r="R249" i="4"/>
  <c r="T85" i="5"/>
  <c r="BK83" i="2"/>
  <c r="BK82" i="2" s="1"/>
  <c r="J82" i="2" s="1"/>
  <c r="J60" i="2" s="1"/>
  <c r="J83" i="2"/>
  <c r="J61" i="2" s="1"/>
  <c r="R92" i="4"/>
  <c r="T103" i="4"/>
  <c r="R177" i="4"/>
  <c r="R256" i="4"/>
  <c r="R255" i="4"/>
  <c r="T92" i="5"/>
  <c r="R83" i="2"/>
  <c r="R82" i="2" s="1"/>
  <c r="R81" i="2" s="1"/>
  <c r="BK122" i="4"/>
  <c r="J122" i="4" s="1"/>
  <c r="J63" i="4" s="1"/>
  <c r="T177" i="4"/>
  <c r="BK249" i="4"/>
  <c r="J249" i="4" s="1"/>
  <c r="J68" i="4" s="1"/>
  <c r="P92" i="5"/>
  <c r="BK98" i="5"/>
  <c r="J98" i="5" s="1"/>
  <c r="J63" i="5" s="1"/>
  <c r="BK243" i="4"/>
  <c r="J243" i="4" s="1"/>
  <c r="J67" i="4" s="1"/>
  <c r="BK255" i="4"/>
  <c r="J255" i="4" s="1"/>
  <c r="J69" i="4" s="1"/>
  <c r="J52" i="5"/>
  <c r="J80" i="5"/>
  <c r="BE86" i="5"/>
  <c r="BE93" i="5"/>
  <c r="BE95" i="5"/>
  <c r="BE90" i="5"/>
  <c r="E73" i="5"/>
  <c r="F80" i="5"/>
  <c r="BE91" i="5"/>
  <c r="BE89" i="5"/>
  <c r="BE99" i="5"/>
  <c r="BE87" i="5"/>
  <c r="BE94" i="5"/>
  <c r="BE96" i="5"/>
  <c r="BE97" i="5"/>
  <c r="J52" i="4"/>
  <c r="F87" i="4"/>
  <c r="BE104" i="4"/>
  <c r="BE123" i="4"/>
  <c r="BE236" i="4"/>
  <c r="BE250" i="4"/>
  <c r="BE260" i="4"/>
  <c r="BE261" i="4"/>
  <c r="J55" i="4"/>
  <c r="BE151" i="4"/>
  <c r="BE193" i="4"/>
  <c r="BE206" i="4"/>
  <c r="BE270" i="4"/>
  <c r="BK82" i="3"/>
  <c r="J82" i="3" s="1"/>
  <c r="J60" i="3" s="1"/>
  <c r="BE110" i="4"/>
  <c r="BE134" i="4"/>
  <c r="BE157" i="4"/>
  <c r="BE200" i="4"/>
  <c r="BE222" i="4"/>
  <c r="BE244" i="4"/>
  <c r="BE257" i="4"/>
  <c r="BE273" i="4"/>
  <c r="E48" i="4"/>
  <c r="BE216" i="4"/>
  <c r="BE165" i="4"/>
  <c r="BE184" i="4"/>
  <c r="BE204" i="4"/>
  <c r="BE218" i="4"/>
  <c r="BE232" i="4"/>
  <c r="BE112" i="4"/>
  <c r="BE101" i="4"/>
  <c r="BE114" i="4"/>
  <c r="BE118" i="4"/>
  <c r="BE126" i="4"/>
  <c r="BE176" i="4"/>
  <c r="BE241" i="4"/>
  <c r="BE268" i="4"/>
  <c r="BE129" i="4"/>
  <c r="BE142" i="4"/>
  <c r="BE174" i="4"/>
  <c r="BE188" i="4"/>
  <c r="BE194" i="4"/>
  <c r="BE224" i="4"/>
  <c r="BE239" i="4"/>
  <c r="BE93" i="4"/>
  <c r="BE137" i="4"/>
  <c r="BE162" i="4"/>
  <c r="BE197" i="4"/>
  <c r="BE230" i="4"/>
  <c r="BE96" i="4"/>
  <c r="BE120" i="4"/>
  <c r="BE145" i="4"/>
  <c r="BE149" i="4"/>
  <c r="BE154" i="4"/>
  <c r="BE168" i="4"/>
  <c r="BE171" i="4"/>
  <c r="BE172" i="4"/>
  <c r="BE175" i="4"/>
  <c r="BE178" i="4"/>
  <c r="BE201" i="4"/>
  <c r="BE214" i="4"/>
  <c r="BE220" i="4"/>
  <c r="BE234" i="4"/>
  <c r="BE253" i="4"/>
  <c r="BE266" i="4"/>
  <c r="J52" i="3"/>
  <c r="BE87" i="3"/>
  <c r="E48" i="3"/>
  <c r="J55" i="3"/>
  <c r="F78" i="3"/>
  <c r="BE85" i="3"/>
  <c r="BE91" i="3"/>
  <c r="BE90" i="3"/>
  <c r="BE84" i="3"/>
  <c r="BE86" i="3"/>
  <c r="BE88" i="3"/>
  <c r="E48" i="2"/>
  <c r="F55" i="2"/>
  <c r="J75" i="2"/>
  <c r="BE87" i="2"/>
  <c r="BE84" i="2"/>
  <c r="J78" i="2"/>
  <c r="BE85" i="2"/>
  <c r="BE86" i="2"/>
  <c r="BE88" i="2"/>
  <c r="BE89" i="2"/>
  <c r="F36" i="4"/>
  <c r="BC57" i="1" s="1"/>
  <c r="F34" i="3"/>
  <c r="BA56" i="1" s="1"/>
  <c r="F35" i="5"/>
  <c r="BB58" i="1" s="1"/>
  <c r="F35" i="4"/>
  <c r="BB57" i="1" s="1"/>
  <c r="F34" i="5"/>
  <c r="BA58" i="1" s="1"/>
  <c r="J34" i="3"/>
  <c r="AW56" i="1" s="1"/>
  <c r="F34" i="2"/>
  <c r="BA55" i="1" s="1"/>
  <c r="J34" i="2"/>
  <c r="AW55" i="1" s="1"/>
  <c r="F36" i="5"/>
  <c r="BC58" i="1" s="1"/>
  <c r="F36" i="2"/>
  <c r="BC55" i="1" s="1"/>
  <c r="J34" i="4"/>
  <c r="AW57" i="1" s="1"/>
  <c r="F36" i="3"/>
  <c r="BC56" i="1" s="1"/>
  <c r="J34" i="5"/>
  <c r="AW58" i="1" s="1"/>
  <c r="F37" i="5"/>
  <c r="BD58" i="1" s="1"/>
  <c r="F37" i="4"/>
  <c r="BD57" i="1" s="1"/>
  <c r="F37" i="2"/>
  <c r="BD55" i="1" s="1"/>
  <c r="F35" i="3"/>
  <c r="BB56" i="1" s="1"/>
  <c r="F34" i="4"/>
  <c r="BA57" i="1" s="1"/>
  <c r="F37" i="3"/>
  <c r="BD56" i="1" s="1"/>
  <c r="F35" i="2"/>
  <c r="BB55" i="1" s="1"/>
  <c r="BK186" i="4" l="1"/>
  <c r="J186" i="4" s="1"/>
  <c r="J65" i="4" s="1"/>
  <c r="T91" i="4"/>
  <c r="T90" i="4"/>
  <c r="R186" i="4"/>
  <c r="R91" i="4"/>
  <c r="R90" i="4" s="1"/>
  <c r="T84" i="5"/>
  <c r="T83" i="5"/>
  <c r="P84" i="5"/>
  <c r="P83" i="5" s="1"/>
  <c r="AU58" i="1" s="1"/>
  <c r="BK84" i="5"/>
  <c r="J84" i="5" s="1"/>
  <c r="J60" i="5" s="1"/>
  <c r="P91" i="4"/>
  <c r="P90" i="4"/>
  <c r="AU57" i="1"/>
  <c r="BK91" i="4"/>
  <c r="J91" i="4" s="1"/>
  <c r="J60" i="4" s="1"/>
  <c r="J187" i="4"/>
  <c r="J66" i="4" s="1"/>
  <c r="J85" i="5"/>
  <c r="J61" i="5" s="1"/>
  <c r="BK81" i="3"/>
  <c r="J81" i="3" s="1"/>
  <c r="J30" i="3" s="1"/>
  <c r="AG56" i="1" s="1"/>
  <c r="BK81" i="2"/>
  <c r="J81" i="2" s="1"/>
  <c r="J59" i="2" s="1"/>
  <c r="F33" i="5"/>
  <c r="AZ58" i="1" s="1"/>
  <c r="J33" i="5"/>
  <c r="AV58" i="1" s="1"/>
  <c r="AT58" i="1" s="1"/>
  <c r="J33" i="3"/>
  <c r="AV56" i="1" s="1"/>
  <c r="AT56" i="1" s="1"/>
  <c r="F33" i="2"/>
  <c r="AZ55" i="1" s="1"/>
  <c r="F33" i="3"/>
  <c r="AZ56" i="1" s="1"/>
  <c r="BC54" i="1"/>
  <c r="W32" i="1" s="1"/>
  <c r="BA54" i="1"/>
  <c r="AW54" i="1" s="1"/>
  <c r="AK30" i="1" s="1"/>
  <c r="BD54" i="1"/>
  <c r="W33" i="1" s="1"/>
  <c r="J33" i="4"/>
  <c r="AV57" i="1" s="1"/>
  <c r="AT57" i="1" s="1"/>
  <c r="J33" i="2"/>
  <c r="AV55" i="1" s="1"/>
  <c r="AT55" i="1" s="1"/>
  <c r="F33" i="4"/>
  <c r="AZ57" i="1" s="1"/>
  <c r="BB54" i="1"/>
  <c r="W31" i="1" s="1"/>
  <c r="BK90" i="4" l="1"/>
  <c r="J90" i="4" s="1"/>
  <c r="J30" i="4" s="1"/>
  <c r="AG57" i="1" s="1"/>
  <c r="AN57" i="1" s="1"/>
  <c r="BK83" i="5"/>
  <c r="J83" i="5" s="1"/>
  <c r="J59" i="5" s="1"/>
  <c r="AN56" i="1"/>
  <c r="J59" i="3"/>
  <c r="J39" i="3"/>
  <c r="AU54" i="1"/>
  <c r="AX54" i="1"/>
  <c r="AZ54" i="1"/>
  <c r="W29" i="1" s="1"/>
  <c r="W30" i="1"/>
  <c r="AY54" i="1"/>
  <c r="J30" i="2"/>
  <c r="AG55" i="1" s="1"/>
  <c r="J39" i="4" l="1"/>
  <c r="J59" i="4"/>
  <c r="J39" i="2"/>
  <c r="AN55" i="1"/>
  <c r="AV54" i="1"/>
  <c r="AK29" i="1" s="1"/>
  <c r="J30" i="5"/>
  <c r="AG58" i="1" s="1"/>
  <c r="AG54" i="1" s="1"/>
  <c r="AK26" i="1" s="1"/>
  <c r="J39" i="5" l="1"/>
  <c r="AN58" i="1"/>
  <c r="AK35" i="1"/>
  <c r="AT54" i="1"/>
  <c r="AN54" i="1" l="1"/>
</calcChain>
</file>

<file path=xl/sharedStrings.xml><?xml version="1.0" encoding="utf-8"?>
<sst xmlns="http://schemas.openxmlformats.org/spreadsheetml/2006/main" count="3273" uniqueCount="767">
  <si>
    <t>Export Komplet</t>
  </si>
  <si>
    <t>VZ</t>
  </si>
  <si>
    <t>2.0</t>
  </si>
  <si>
    <t/>
  </si>
  <si>
    <t>False</t>
  </si>
  <si>
    <t>{f687f5c8-7d07-406b-a2f0-1c4f165cc1a4}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</si>
  <si>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</si>
  <si>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</si>
  <si>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</si>
  <si>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</si>
  <si>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</si>
  <si>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</si>
  <si>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</si>
  <si>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</si>
  <si>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eh013/2024</t>
  </si>
  <si>
    <t>Stavba:</t>
  </si>
  <si>
    <t>VD Luhačovice - modernizace MVE, DSP</t>
  </si>
  <si>
    <t>KSO:</t>
  </si>
  <si>
    <t>833 19</t>
  </si>
  <si>
    <t>CC-CZ:</t>
  </si>
  <si>
    <t>Místo:</t>
  </si>
  <si>
    <t>VD Luhačovice</t>
  </si>
  <si>
    <t>Datum:</t>
  </si>
  <si>
    <t>8. 5. 2024</t>
  </si>
  <si>
    <t>Zadavatel:</t>
  </si>
  <si>
    <t>IČ:</t>
  </si>
  <si>
    <t>70890012</t>
  </si>
  <si>
    <t>Povodí Moravy, s.p.</t>
  </si>
  <si>
    <t>DIČ:</t>
  </si>
  <si>
    <t>CZ70890012</t>
  </si>
  <si>
    <t>Zhotovitel:</t>
  </si>
  <si>
    <t xml:space="preserve"> </t>
  </si>
  <si>
    <t>Projektant:</t>
  </si>
  <si>
    <t>17485509</t>
  </si>
  <si>
    <t>EnviHydro s.r.o.</t>
  </si>
  <si>
    <t>CZ17485509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</si>
  <si>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</si>
  <si>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</si>
  <si>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</si>
  <si>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</si>
  <si>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</si>
  <si>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</si>
  <si>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</si>
  <si>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</si>
  <si>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</si>
  <si>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</si>
  <si>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</si>
  <si>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</si>
  <si>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</si>
  <si>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</si>
  <si>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</si>
  <si>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</si>
  <si>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</si>
  <si>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</si>
  <si>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</si>
  <si>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</si>
  <si>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</si>
  <si>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</si>
  <si>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</si>
  <si>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</si>
  <si>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</si>
  <si>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</si>
  <si>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</si>
  <si>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</si>
  <si>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</si>
  <si>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</si>
  <si>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</si>
  <si>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</si>
  <si>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</si>
  <si>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</si>
  <si>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</si>
  <si>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</si>
  <si>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</si>
  <si>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</si>
  <si>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</si>
  <si>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</si>
  <si>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</si>
  <si>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</si>
  <si>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</si>
  <si>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</si>
  <si>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Soustrojí TG1</t>
  </si>
  <si>
    <t>STA</t>
  </si>
  <si>
    <t>1</t>
  </si>
  <si>
    <t>{690b8635-ce73-4b12-a574-42342f2cb71f}</t>
  </si>
  <si>
    <t>2</t>
  </si>
  <si>
    <t>PS 02</t>
  </si>
  <si>
    <t>Elektro-část, řídící systém</t>
  </si>
  <si>
    <t>{13d91390-2c47-482e-a7f7-778e9505d389}</t>
  </si>
  <si>
    <t>SO 01</t>
  </si>
  <si>
    <t>Přivaděč</t>
  </si>
  <si>
    <t>{0e45b35a-17ec-468f-9b9f-f3388e3e8558}</t>
  </si>
  <si>
    <t>VON</t>
  </si>
  <si>
    <t>Vedlejší a ostatní náklady</t>
  </si>
  <si>
    <t>{f62af599-092d-43b8-a924-d982c31a4605}</t>
  </si>
  <si>
    <t>KRYCÍ LIST SOUPISU PRACÍ</t>
  </si>
  <si>
    <t>Objekt:</t>
  </si>
  <si>
    <t>PS 01 - Soustrojí TG1</t>
  </si>
  <si>
    <t>REKAPITULACE ČLENĚNÍ SOUPISU PRACÍ</t>
  </si>
  <si>
    <t>Kód dílu - Popis</t>
  </si>
  <si>
    <t>Cena celkem [CZK]</t>
  </si>
  <si>
    <t>-1</t>
  </si>
  <si>
    <t>M - Práce a dodávky M</t>
  </si>
  <si>
    <t xml:space="preserve">    35-M - Montáž čerpadel, kompr.a vodoh.zař.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</si>
  <si>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</si>
  <si>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</si>
  <si>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</si>
  <si>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</si>
  <si>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</si>
  <si>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</si>
  <si>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</si>
  <si>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</si>
  <si>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</si>
  <si>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</si>
  <si>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</si>
  <si>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</si>
  <si>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</si>
  <si>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</si>
  <si>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Práce a dodávky M</t>
  </si>
  <si>
    <t>3</t>
  </si>
  <si>
    <t>ROZPOCET</t>
  </si>
  <si>
    <t>35-M</t>
  </si>
  <si>
    <t>Montáž čerpadel, kompr.a vodoh.zař.</t>
  </si>
  <si>
    <t>K</t>
  </si>
  <si>
    <t>PS 01.01</t>
  </si>
  <si>
    <t>Demontáže stávající technologie, včetně likvidace dle platné legislativy</t>
  </si>
  <si>
    <t>soubor</t>
  </si>
  <si>
    <t>64</t>
  </si>
  <si>
    <t>1929025137</t>
  </si>
  <si>
    <t>PS 01.02</t>
  </si>
  <si>
    <t>Instalace a montáže strojní</t>
  </si>
  <si>
    <t>32403952</t>
  </si>
  <si>
    <t>M01.1</t>
  </si>
  <si>
    <t>Propelerová spirálová turbína s reg. otáček,pohon,RK</t>
  </si>
  <si>
    <t>kus</t>
  </si>
  <si>
    <t>256</t>
  </si>
  <si>
    <t>2018993203</t>
  </si>
  <si>
    <t>4</t>
  </si>
  <si>
    <t>M01.2</t>
  </si>
  <si>
    <t>Sada čidel a kabelů k čidlům turbíny</t>
  </si>
  <si>
    <t>-1004609548</t>
  </si>
  <si>
    <t>5</t>
  </si>
  <si>
    <t>M01.3</t>
  </si>
  <si>
    <t>Asynchronní generátor 22 kW/1500 ot.IE4, cizí chlazení,…</t>
  </si>
  <si>
    <t>1747038035</t>
  </si>
  <si>
    <t>6</t>
  </si>
  <si>
    <t>PS 01.03</t>
  </si>
  <si>
    <t>Provozní zkoušky a zkušební provoz</t>
  </si>
  <si>
    <t>-836699272</t>
  </si>
  <si>
    <t>PS 02 - Elektro-část, řídící systém</t>
  </si>
  <si>
    <t xml:space="preserve">    21-M - Elektromontáže</t>
  </si>
  <si>
    <t>21-M</t>
  </si>
  <si>
    <t>Elektromontáže</t>
  </si>
  <si>
    <t>PS 02.08</t>
  </si>
  <si>
    <t>Montážní práce - elektro</t>
  </si>
  <si>
    <t>2001318706</t>
  </si>
  <si>
    <t>M02.2</t>
  </si>
  <si>
    <t>Rozvaděč RG1, nerezová skříň</t>
  </si>
  <si>
    <t>-1524064728</t>
  </si>
  <si>
    <t>M02.3</t>
  </si>
  <si>
    <t>Programové vybavení</t>
  </si>
  <si>
    <t>-1030552266</t>
  </si>
  <si>
    <t>M02.4</t>
  </si>
  <si>
    <t>Pilířový elektroměrový rozváděč, instalace, propojení</t>
  </si>
  <si>
    <t>1585805949</t>
  </si>
  <si>
    <t>M02.5</t>
  </si>
  <si>
    <t>Kabely a instalační materiál</t>
  </si>
  <si>
    <t>777530878</t>
  </si>
  <si>
    <t>P</t>
  </si>
  <si>
    <t>Poznámka k položce:_x000D_
- dle PD část D.4.5 Soupis kabelů</t>
  </si>
  <si>
    <t>M02.6</t>
  </si>
  <si>
    <t>Příprava vyvedení dat MVE na Dispečink v RG1</t>
  </si>
  <si>
    <t>-279520731</t>
  </si>
  <si>
    <t>7</t>
  </si>
  <si>
    <t>PS 02.07</t>
  </si>
  <si>
    <t>Revize elektro</t>
  </si>
  <si>
    <t>-1141790724</t>
  </si>
  <si>
    <t>SO 01 - Přivaděč</t>
  </si>
  <si>
    <t>HSV - Práce a dodávky HSV</t>
  </si>
  <si>
    <t xml:space="preserve">    3 - Svislé a kompletní konstrukce</t>
  </si>
  <si>
    <t xml:space="preserve">    8 - Trubní vedení</t>
  </si>
  <si>
    <t xml:space="preserve">    9 - Ostatní konstrukce a práce, bourání</t>
  </si>
  <si>
    <t xml:space="preserve">    997 - Přesun sutě</t>
  </si>
  <si>
    <t>PSV - Práce a dodávky PSV</t>
  </si>
  <si>
    <t xml:space="preserve">    767 - Konstrukce zámečnické</t>
  </si>
  <si>
    <t xml:space="preserve">    783 - Dokončovací práce - nátěry</t>
  </si>
  <si>
    <t xml:space="preserve">    787 - Dokončovací práce - zasklívání</t>
  </si>
  <si>
    <t xml:space="preserve">    23-M - Montáže potrubí</t>
  </si>
  <si>
    <t>HSV</t>
  </si>
  <si>
    <t>Práce a dodávky HSV</t>
  </si>
  <si>
    <t>Svislé a kompletní konstrukce</t>
  </si>
  <si>
    <t>321321115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</si>
  <si>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 mrazovými cykly tř. C 25/30</t>
  </si>
  <si>
    <t>m3</t>
  </si>
  <si>
    <t>CS ÚRS 2024 01</t>
  </si>
  <si>
    <t>-2024445196</t>
  </si>
  <si>
    <t>Online PSC</t>
  </si>
  <si>
    <t>https://podminky.urs.cz/item/CS_URS_2024_01/321321115</t>
  </si>
  <si>
    <t>VV</t>
  </si>
  <si>
    <t>0,1*1 "D.1.2 Podélný profil, příčný řez - obetonování savky; plocha v řezu x délka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</si>
  <si>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</si>
  <si>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</si>
  <si>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m2</t>
  </si>
  <si>
    <t>645939607</t>
  </si>
  <si>
    <t>https://podminky.urs.cz/item/CS_URS_2024_01/321351010</t>
  </si>
  <si>
    <t>2*(0,075*0,075*pi) "D.1.3 Bourací práce - vyplnění prostoru okolo potrubí DN110 v jádrovém vrtu pr. 150 mm</t>
  </si>
  <si>
    <t>2*((0,75*0,3)-(0,61*0,15)) "D.1.3 Bourací práce - vyplnění prosotru okolo savky turbíny</t>
  </si>
  <si>
    <t>Součet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</si>
  <si>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</si>
  <si>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</si>
  <si>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-1561703734</t>
  </si>
  <si>
    <t>https://podminky.urs.cz/item/CS_URS_2024_01/321352010</t>
  </si>
  <si>
    <t>8</t>
  </si>
  <si>
    <t>Trubní vedení</t>
  </si>
  <si>
    <t>891181295</t>
  </si>
  <si>
    <t>Montáž vodovodních armatur na potrubí Příplatek k ceně za montáž v objektech DN od 40 do 1200</t>
  </si>
  <si>
    <t>-1843051227</t>
  </si>
  <si>
    <t>https://podminky.urs.cz/item/CS_URS_2024_01/891181295</t>
  </si>
  <si>
    <t>1 "D.1.5 Řezy - potrubí MZP DN200 - nožové mezipřírubové šoupě</t>
  </si>
  <si>
    <t>1 "D.1.4 Řezy - Přivaděč DN450, TG1, D.1.7 Sestava potrubí přivaděče - přírubová klapka</t>
  </si>
  <si>
    <t>1 "D.1.4 Řezy - Přivaděč DN450, TG1, D.1.7 Sestava potrubí přivaděče - mezipřírubová klapka</t>
  </si>
  <si>
    <t>R89135122</t>
  </si>
  <si>
    <t>Montáž vodovodních šoupátek s kolečkem s elektrickým pohonem v šachtách DN 200</t>
  </si>
  <si>
    <t>-981045839</t>
  </si>
  <si>
    <t>M42287</t>
  </si>
  <si>
    <t>Uzávěr obtoku (nožnové šoupátko) DN200 s elektrickým pohonem, PN10, materiál nerez (vřeteno 1.4021, nůž A2), povrstvení EP-P</t>
  </si>
  <si>
    <t>-2103104918</t>
  </si>
  <si>
    <t>R8914212</t>
  </si>
  <si>
    <t>Montáž vodovodních šoupátek v šachtách DN 450</t>
  </si>
  <si>
    <t>517732633</t>
  </si>
  <si>
    <t>M42285</t>
  </si>
  <si>
    <t>přírubová klapka DN450, PN10 vybavená elektromotorickým pohonem, materiál nerez (1.4021), včetně šroubů (ocel A4), povrchová úprava epoxidový prášek 250 μm</t>
  </si>
  <si>
    <t>483551441</t>
  </si>
  <si>
    <t>9</t>
  </si>
  <si>
    <t>M42286</t>
  </si>
  <si>
    <t>mezipřírubová klapka DN450, PN10 vybavená elektromotorickým pohonem, materiál nerez (1.4021), včetně šroubů (ocel A4), povrchová úprava nátěr</t>
  </si>
  <si>
    <t>1028080123</t>
  </si>
  <si>
    <t>Ostatní konstrukce a práce, bourání</t>
  </si>
  <si>
    <t>10</t>
  </si>
  <si>
    <t>936457111</t>
  </si>
  <si>
    <t>Zálivka kotevních šroubů, ocelových konstrukcí a dutin betonem se zvýšenými nároky na prostředí objemu jednotlivě do 0,01 m3</t>
  </si>
  <si>
    <t>-266325861</t>
  </si>
  <si>
    <t>https://podminky.urs.cz/item/CS_URS_2024_01/936457111</t>
  </si>
  <si>
    <t>0,965*((0,075*0,075*pi)-(0,055*0,055*pi)) "D.1.3 Bourací práce - vyplnění prostoru okolo potrubí DN110 v jádrovém vrtu pr. 150 mm</t>
  </si>
  <si>
    <t>11</t>
  </si>
  <si>
    <t>936457112</t>
  </si>
  <si>
    <t>Zálivka kotevních šroubů, ocelových konstrukcí a dutin betonem se zvýšenými nároky na prostředí objemu jednotlivě přes 0,01 do 0,25 m3</t>
  </si>
  <si>
    <t>-754475977</t>
  </si>
  <si>
    <t>https://podminky.urs.cz/item/CS_URS_2024_01/936457112</t>
  </si>
  <si>
    <t>0,965*((0,75*0,3)-(0,61*0,15)) "D.1.3 Bourací práce - vyplnění prostoru okolo savky turbíny</t>
  </si>
  <si>
    <t>953961211</t>
  </si>
  <si>
    <t>Kotva chemická s vyvrtáním otvoru do betonu, železobetonu nebo tvrdého kamene chemická patrona, velikost M 8, hloubka 80 mm</t>
  </si>
  <si>
    <t>664051632</t>
  </si>
  <si>
    <t>https://podminky.urs.cz/item/CS_URS_2024_01/953961211</t>
  </si>
  <si>
    <t>5 "D.1.8 Zámečnické konstrukce - kotvení podesty nad levou spodní výpustí</t>
  </si>
  <si>
    <t>5 "D.1.8 Zámečnické konstrukce - kotvení podesty nad pravou spodní výpustí</t>
  </si>
  <si>
    <t>13</t>
  </si>
  <si>
    <t>953965111</t>
  </si>
  <si>
    <t>Kotva chemická s vyvrtáním otvoru kotevní šrouby pro chemické kotvy, velikost M 8, délka 110 mm</t>
  </si>
  <si>
    <t>-494041159</t>
  </si>
  <si>
    <t>https://podminky.urs.cz/item/CS_URS_2024_01/953965111</t>
  </si>
  <si>
    <t>Poznámka k položce:_x000D_
- materiál nerez 1.4301</t>
  </si>
  <si>
    <t>14</t>
  </si>
  <si>
    <t>953961213</t>
  </si>
  <si>
    <t>Kotva chemická s vyvrtáním otvoru do betonu, železobetonu nebo tvrdého kamene chemická patrona, velikost M 12, hloubka 110 mm</t>
  </si>
  <si>
    <t>1001825244</t>
  </si>
  <si>
    <t>https://podminky.urs.cz/item/CS_URS_2024_01/953961213</t>
  </si>
  <si>
    <t>2*4 "D.1.8 Zámečnické konstrukce - kotvení sestavy potrubí; počet patek x počet kotev na patku</t>
  </si>
  <si>
    <t>4 "D.1.8 Zámečnické konstrukce - kotvení žebříku; počet</t>
  </si>
  <si>
    <t>15</t>
  </si>
  <si>
    <t>953965121</t>
  </si>
  <si>
    <t>Kotva chemická s vyvrtáním otvoru kotevní šrouby pro chemické kotvy, velikost M 12, délka 160 mm</t>
  </si>
  <si>
    <t>624883799</t>
  </si>
  <si>
    <t>https://podminky.urs.cz/item/CS_URS_2024_01/953965121</t>
  </si>
  <si>
    <t>16</t>
  </si>
  <si>
    <t>R9539612</t>
  </si>
  <si>
    <t>Kotva chemická s vyvrtáním otvoru do betonu, železobetonu nebo tvrdého kamene chemická patrona, velikost M 14, hloubka 200 mm</t>
  </si>
  <si>
    <t>497095255</t>
  </si>
  <si>
    <t>2*2 "D.1.8 Zámečnické konstrukce - kotvení podpěr spirály turbíny; počet patek x počet kotev na patku</t>
  </si>
  <si>
    <t xml:space="preserve">3 "D.1.8 Zámečnické konstrukce - kotvení podpěry spirály turbíny; počet </t>
  </si>
  <si>
    <t>17</t>
  </si>
  <si>
    <t>R9539651</t>
  </si>
  <si>
    <t>Kotva chemická s vyvrtáním otvoru kotevní šrouby pro chemické kotvy, velikost M 14, délka 260 mm</t>
  </si>
  <si>
    <t>-1883466340</t>
  </si>
  <si>
    <t>18</t>
  </si>
  <si>
    <t>977151123</t>
  </si>
  <si>
    <t>Jádrové vrty diamantovými korunkami do stavebních materiálů (železobetonu, betonu, cihel, obkladů, dlažeb, kamene) průměru přes 130 do 150 mm</t>
  </si>
  <si>
    <t>m</t>
  </si>
  <si>
    <t>-1536714147</t>
  </si>
  <si>
    <t>https://podminky.urs.cz/item/CS_URS_2024_01/977151123</t>
  </si>
  <si>
    <t>0,965 "D.1.3 Bourací práce - jádrový vrt pr. 150 mm</t>
  </si>
  <si>
    <t>19</t>
  </si>
  <si>
    <t>977151128</t>
  </si>
  <si>
    <t>Jádrové vrty diamantovými korunkami do stavebních materiálů (železobetonu, betonu, cihel, obkladů, dlažeb, kamene) průměru přes 250 do 300 mm</t>
  </si>
  <si>
    <t>-418103049</t>
  </si>
  <si>
    <t>https://podminky.urs.cz/item/CS_URS_2024_01/977151128</t>
  </si>
  <si>
    <t>4*0,965 "D.1.3 Bourací práce - jádrový vrt pr. 300 mm</t>
  </si>
  <si>
    <t>20</t>
  </si>
  <si>
    <t>977211111</t>
  </si>
  <si>
    <t>Řezání konstrukcí stěnovou pilou betonových nebo železobetonových průměru řezané výztuže do 16 mm hloubka řezu do 200 mm</t>
  </si>
  <si>
    <t>1629019101</t>
  </si>
  <si>
    <t>https://podminky.urs.cz/item/CS_URS_2024_01/977211111</t>
  </si>
  <si>
    <t>0,35 "D.1.3 Bourací práce - ubourání rohu pro vložení potrubí</t>
  </si>
  <si>
    <t>2*0,35+0,6 "D.1.3 Bourací práce - vyříznutí prostoru pro spirálu, dvě svislé + dolní vodorovný řez</t>
  </si>
  <si>
    <t>977211112</t>
  </si>
  <si>
    <t>Řezání konstrukcí stěnovou pilou betonových nebo železobetonových průměru řezané výztuže do 16 mm hloubka řezu přes 200 do 350 mm</t>
  </si>
  <si>
    <t>189112804</t>
  </si>
  <si>
    <t>https://podminky.urs.cz/item/CS_URS_2024_01/977211112</t>
  </si>
  <si>
    <t>0,6 "D.1.3 Bourací práce - vyříznutí prostoru pro spirálu, horní vodorovný řez</t>
  </si>
  <si>
    <t>22</t>
  </si>
  <si>
    <t>985331112</t>
  </si>
  <si>
    <t>Dodatečné vlepování betonářské výztuže včetně vyvrtání a vyčištění otvoru cementovou aktivovanou maltou průměr výztuže 10 mm</t>
  </si>
  <si>
    <t>322348231</t>
  </si>
  <si>
    <t>https://podminky.urs.cz/item/CS_URS_2024_01/985331112</t>
  </si>
  <si>
    <t>8*0,15 "D.1.2 Podélný profil, příčný řez - výztuž obetonování savky; počet x délka</t>
  </si>
  <si>
    <t>23</t>
  </si>
  <si>
    <t>13021012</t>
  </si>
  <si>
    <t>tyč ocelová kruhová žebírková DIN 488 jakost B500B (10 505) výztuž do betonu D 10mm</t>
  </si>
  <si>
    <t>t</t>
  </si>
  <si>
    <t>-742395933</t>
  </si>
  <si>
    <t>Poznámka k položce:_x000D_
Hmotnost: 0,62 kg/m</t>
  </si>
  <si>
    <t>8*(0,15+0,1)*0,62/1000 "D.1.2 Podélný profil, příčný řez - výztuž obetonování savky; počet x délka x hmotnost</t>
  </si>
  <si>
    <t>24</t>
  </si>
  <si>
    <t>AGR 01.1</t>
  </si>
  <si>
    <t>Demontáž a likvidace stávajícího potrubí prosáklé vody</t>
  </si>
  <si>
    <t>2095559652</t>
  </si>
  <si>
    <t>25</t>
  </si>
  <si>
    <t>AGR 01.2</t>
  </si>
  <si>
    <t>M+D Nové potrubí prosákle vody, potrubí PVC KG DN110 SN4 zakončené kolenem se zátkou</t>
  </si>
  <si>
    <t>-53108586</t>
  </si>
  <si>
    <t>Poznámka k položce:_x000D_
- podrobný popis provedení potrubí dle D.1 TZ</t>
  </si>
  <si>
    <t>26</t>
  </si>
  <si>
    <t>AGR 01.3</t>
  </si>
  <si>
    <t>Odříznutí stávajícího potrubí pro napojení nevého přivaděče ve výšce pro průměr 450 mm, včetně dodávky a přivaření atypického napojovacího dílu</t>
  </si>
  <si>
    <t>-196176659</t>
  </si>
  <si>
    <t>27</t>
  </si>
  <si>
    <t>R7679968</t>
  </si>
  <si>
    <t>Demontáž a zpětná montáž pororoštů (5 m2) a případných pomocných ocelových konstrukcí (0,6 t)</t>
  </si>
  <si>
    <t>1691400404</t>
  </si>
  <si>
    <t>28</t>
  </si>
  <si>
    <t>R7679951</t>
  </si>
  <si>
    <t>Náklady spojené s případnými úpravami zábrádlí či jednotlivých částí podlahy v souvislosti s umístěním rozvaděče</t>
  </si>
  <si>
    <t>1928953131</t>
  </si>
  <si>
    <t>997</t>
  </si>
  <si>
    <t>Přesun sutě</t>
  </si>
  <si>
    <t>29</t>
  </si>
  <si>
    <t>R997002</t>
  </si>
  <si>
    <t>Vodorovné přemístění betonového odpadu vč. uložení na skládku (poplatku) dle platné legislativy</t>
  </si>
  <si>
    <t>-546209231</t>
  </si>
  <si>
    <t>0,35*0,1*0,6 "D.1.3 Bourací práce - vyříznutí prostoru pro spirálu; rozměr</t>
  </si>
  <si>
    <t>0,01 "D.1.3 Bourací práce - ubourání rohu pro potrubí</t>
  </si>
  <si>
    <t>0,038 "D.1.3 Bourací práce - jádrový vrt pr. 150 mm, hmotnost dle TOV pol. 977151123, sloupec suť celkem</t>
  </si>
  <si>
    <t>0,618 "D.1.3 Bourací práce - jádrový vrt pr. 300 mm, hmotnost dle TOV pol. 977151128, sloupec suť celkem</t>
  </si>
  <si>
    <t>30</t>
  </si>
  <si>
    <t>R997004</t>
  </si>
  <si>
    <t>Vodorovné přemístění kovového odpadu vč. uložení na skládku (poplatku) dle platné legislativy</t>
  </si>
  <si>
    <t>1882698798</t>
  </si>
  <si>
    <t>0,02 "likvidace stávajícího demontovaného žebříku, hmotnost dle TOV pol. 767833801, sloupec Suť celkem</t>
  </si>
  <si>
    <t>PSV</t>
  </si>
  <si>
    <t>Práce a dodávky PSV</t>
  </si>
  <si>
    <t>767</t>
  </si>
  <si>
    <t>Konstrukce zámečnické</t>
  </si>
  <si>
    <t>31</t>
  </si>
  <si>
    <t>767591002</t>
  </si>
  <si>
    <t>Montáž výrobků z kompozitů podlah nebo podest z pochůzných litých roštů hmotnosti přes 15 do 30 kg/m2</t>
  </si>
  <si>
    <t>812328444</t>
  </si>
  <si>
    <t>https://podminky.urs.cz/item/CS_URS_2024_01/767591002</t>
  </si>
  <si>
    <t>0,675*1,76 "D.1.8 Zámečnické konstrukce - rám pororoštu nad pravou SV</t>
  </si>
  <si>
    <t>0,945*1,05 "D.1.8 Zámečnické konstrukce - rám pororoštu na levou SV</t>
  </si>
  <si>
    <t>32</t>
  </si>
  <si>
    <t>63126003</t>
  </si>
  <si>
    <t>rošt kompozitní pochůzný litý 44x44/50mm A15</t>
  </si>
  <si>
    <t>663363705</t>
  </si>
  <si>
    <t>33</t>
  </si>
  <si>
    <t>767833801</t>
  </si>
  <si>
    <t>Demontáž vnitřních kovových žebříků přímých délky do 2 m</t>
  </si>
  <si>
    <t>-1581807161</t>
  </si>
  <si>
    <t>https://podminky.urs.cz/item/CS_URS_2024_01/767833801</t>
  </si>
  <si>
    <t>1 "D.1 TZ - demontáž stávajícího žebříku</t>
  </si>
  <si>
    <t>34</t>
  </si>
  <si>
    <t>767861011</t>
  </si>
  <si>
    <t>Montáž vnitřních kovových žebříků přímých délky přes 2 do 5 m, ukotvených do betonu</t>
  </si>
  <si>
    <t>37170669</t>
  </si>
  <si>
    <t>https://podminky.urs.cz/item/CS_URS_2024_01/767861011</t>
  </si>
  <si>
    <t>1 "D.1.8 Zámečnické konstrukce - nový nerezový žebřík</t>
  </si>
  <si>
    <t>35</t>
  </si>
  <si>
    <t>M449830</t>
  </si>
  <si>
    <t>žebřík výstupový jednoduchý přímý z nerezové oceli dl 1,455 m s výstupními madly dl. 0,74 m</t>
  </si>
  <si>
    <t>-1183252499</t>
  </si>
  <si>
    <t>36</t>
  </si>
  <si>
    <t>767995111</t>
  </si>
  <si>
    <t>Montáž ostatních atypických zámečnických konstrukcí hmotnosti do 5 kg</t>
  </si>
  <si>
    <t>kg</t>
  </si>
  <si>
    <t>-1194138259</t>
  </si>
  <si>
    <t>https://podminky.urs.cz/item/CS_URS_2024_01/767995111</t>
  </si>
  <si>
    <t>3*(0,63*0,175*0,002)*7820 "D.4 TZ - svislá výplň stávajících schodnic; počet x rozměr plechu x hmotnost oceli</t>
  </si>
  <si>
    <t>37</t>
  </si>
  <si>
    <t>13756580</t>
  </si>
  <si>
    <t>plech ocelový hladký válcovaný za studena tl 2mm tabule</t>
  </si>
  <si>
    <t>1878579740</t>
  </si>
  <si>
    <t>3*(0,63*0,175*0,002)*(7820/1000) "D.4 TZ - svislá výplň stávajících schodnic; počet x rozměr plechu x hmotnost oceli</t>
  </si>
  <si>
    <t>38</t>
  </si>
  <si>
    <t>767995112</t>
  </si>
  <si>
    <t>Montáž ostatních atypických zámečnických konstrukcí hmotnosti přes 5 do 10 kg</t>
  </si>
  <si>
    <t>1549197036</t>
  </si>
  <si>
    <t>https://podminky.urs.cz/item/CS_URS_2024_01/767995112</t>
  </si>
  <si>
    <t>9 "D.1.8 Zámečnické konstrukce - podpěra MZP dolní</t>
  </si>
  <si>
    <t>10 "D.1.8 Zámečnické konstrukce - podpěra MZP ve strojovně</t>
  </si>
  <si>
    <t>2*6 "D.1.8 Zámečnické konstrukce - sestava podpěr spirál turbíny</t>
  </si>
  <si>
    <t>6 "D.1.8 Zámečnické konstrukce - síto</t>
  </si>
  <si>
    <t>9 "D.1.8 Zámečnické konstrukce - rám pororoštu nad pravou SV</t>
  </si>
  <si>
    <t>39</t>
  </si>
  <si>
    <t>M01.002</t>
  </si>
  <si>
    <t>podpěra potrubí MZP, dolní, materiál nerez 1.4301, geometrie dle D.1.8 Zámečnické konstrukce</t>
  </si>
  <si>
    <t>-935013607</t>
  </si>
  <si>
    <t>1 "D.1.8 Zámečnické konstrukce - podpěra MZP dolní</t>
  </si>
  <si>
    <t>40</t>
  </si>
  <si>
    <t>M01.003</t>
  </si>
  <si>
    <t>podpěra potrubí MZP, ve strojovně, materiál nerez 1.4301, geometrie dle D.1.8 Zámečnické konstrukce</t>
  </si>
  <si>
    <t>1710443185</t>
  </si>
  <si>
    <t>1 "D.1.8 Zámečnické konstrukce - podpěra MZP ve strojovně</t>
  </si>
  <si>
    <t>41</t>
  </si>
  <si>
    <t>M01.005</t>
  </si>
  <si>
    <t>sestava podpěr spirály v turbíně, materiál nerez 1.4301, geometrie dle D.1.8 Zámečnické konstrukce</t>
  </si>
  <si>
    <t>-1786033037</t>
  </si>
  <si>
    <t>2 "D.1.8 Zámečnické konstrukce - sestava podpěr spirál turbíny</t>
  </si>
  <si>
    <t>42</t>
  </si>
  <si>
    <t>M01.007</t>
  </si>
  <si>
    <t>síto, materiál nerez 1.4301, geometrie dle D.1.8 Zámečnické konstrukce</t>
  </si>
  <si>
    <t>-1393137892</t>
  </si>
  <si>
    <t>1 "D.1.8 Zámečnické konstrukce - síto</t>
  </si>
  <si>
    <t>43</t>
  </si>
  <si>
    <t>M01.008</t>
  </si>
  <si>
    <t>rám pororoštu nad pravou SV, materiál nerez 1.4301, geometrie dle D.1.8 Zámečnické konstrukce</t>
  </si>
  <si>
    <t>1874917633</t>
  </si>
  <si>
    <t>1 "D.1.8 Zámečnické konstrukce - rám pororoštu nad pravou SV</t>
  </si>
  <si>
    <t>44</t>
  </si>
  <si>
    <t>767995113</t>
  </si>
  <si>
    <t>Montáž ostatních atypických zámečnických konstrukcí hmotnosti přes 10 do 20 kg</t>
  </si>
  <si>
    <t>1487832540</t>
  </si>
  <si>
    <t>https://podminky.urs.cz/item/CS_URS_2024_01/767995113</t>
  </si>
  <si>
    <t>14 "D.1.8 Zámečnické konstrukce - podpěra potrubí MZP, horní</t>
  </si>
  <si>
    <t>34 "D.1.8 Zámečnické konstrukce - podpěra spirály turbíny</t>
  </si>
  <si>
    <t>13 "D.1.8 Zámečnické konstrukce - rám pororoštu na levou SV</t>
  </si>
  <si>
    <t>45</t>
  </si>
  <si>
    <t>M01.001</t>
  </si>
  <si>
    <t>podpěra potrubí MZP, horní, materiál nerez 1.4301, geometrie dle D.1.8 Zámečnické konstrukce</t>
  </si>
  <si>
    <t>211204129</t>
  </si>
  <si>
    <t>1 "D.1.8 Zámečnické konstrukce - podpěra potrubí MZP, horní</t>
  </si>
  <si>
    <t>46</t>
  </si>
  <si>
    <t>M01.004</t>
  </si>
  <si>
    <t>podpěra spirály v turbíně, materiál nerez 1.4301, geometrie dle D.1.8 Zámečnické konstrukce</t>
  </si>
  <si>
    <t>-791171931</t>
  </si>
  <si>
    <t>1 "D.1.8 Zámečnické konstrukce - podpěra spirály turbíny</t>
  </si>
  <si>
    <t>47</t>
  </si>
  <si>
    <t>M01.009</t>
  </si>
  <si>
    <t>rám pororoštu nad levou SV, materiál nerez 1.4301, geometrie dle D.1.8 Zámečnické konstrukce</t>
  </si>
  <si>
    <t>-1160690924</t>
  </si>
  <si>
    <t>1 "D.1.8 Zámečnické konstrukce - rám pororoštu na levou SV</t>
  </si>
  <si>
    <t>48</t>
  </si>
  <si>
    <t>767995114</t>
  </si>
  <si>
    <t>Montáž ostatních atypických zámečnických konstrukcí hmotnosti přes 20 do 50 kg</t>
  </si>
  <si>
    <t>-320461099</t>
  </si>
  <si>
    <t>https://podminky.urs.cz/item/CS_URS_2024_01/767995114</t>
  </si>
  <si>
    <t>0,65*0,85*0,008*7820 "D.4 TZ - zavaření stávajícího tovoru do SV po původní turbíně; rozměr plechu x hmotnost oceli</t>
  </si>
  <si>
    <t>49</t>
  </si>
  <si>
    <t>M136112</t>
  </si>
  <si>
    <t>plech ocelový hladký jakost S235JR tl 8mm tabule</t>
  </si>
  <si>
    <t>1229600261</t>
  </si>
  <si>
    <t>0,65*0,85*0,008*7820/1000 "D.4 TZ - zavaření stávajícího tovoru do SV po původní turbíně; rozměr plechu x hmotnost oceli</t>
  </si>
  <si>
    <t>50</t>
  </si>
  <si>
    <t>998767113</t>
  </si>
  <si>
    <t>Přesun hmot pro zámečnické konstrukce stanovený z hmotnosti přesunovaného materiálu vodorovná dopravní vzdálenost do 50 m s omezením mechanizace v objektech výšky přes 12 do 24 m</t>
  </si>
  <si>
    <t>-1910535647</t>
  </si>
  <si>
    <t>https://podminky.urs.cz/item/CS_URS_2024_01/998767113</t>
  </si>
  <si>
    <t>783</t>
  </si>
  <si>
    <t>Dokončovací práce - nátěry</t>
  </si>
  <si>
    <t>51</t>
  </si>
  <si>
    <t>783334201</t>
  </si>
  <si>
    <t>Základní antikorozní nátěr zámečnických konstrukcí jednonásobný epoxidový</t>
  </si>
  <si>
    <t>-413934511</t>
  </si>
  <si>
    <t>https://podminky.urs.cz/item/CS_URS_2024_01/783334201</t>
  </si>
  <si>
    <t>0,65*0,85 "D.4 TZ - natření záplaty po zavaření stávajícího tovoru do SV po původní turbíně; rozměr plechu</t>
  </si>
  <si>
    <t>3*(0,63*0,175)*2 "D.4 TZ - natření svislé výplně stávajících schodnic; počet x rozměr plechu x obě strany</t>
  </si>
  <si>
    <t>787</t>
  </si>
  <si>
    <t>Dokončovací práce - zasklívání</t>
  </si>
  <si>
    <t>52</t>
  </si>
  <si>
    <t>787217124</t>
  </si>
  <si>
    <t>Zasklívání schodišťového zábradlí deskami plochými plnými polykarbonátovým profilem plným do polykarbonátového U profilu bez UV ochrany s krycí a přítlačnou lištou, tl. 5 mm</t>
  </si>
  <si>
    <t>-30117186</t>
  </si>
  <si>
    <t>https://podminky.urs.cz/item/CS_URS_2024_01/787217124</t>
  </si>
  <si>
    <t>2*1*0,4 "D.1.6 Řezy - zámečnické prvky - výplň stávajícího zábradlí polykarbonátovými deskami; počet x rozměr</t>
  </si>
  <si>
    <t>53</t>
  </si>
  <si>
    <t>998787113</t>
  </si>
  <si>
    <t>Přesun hmot pro zasklívání stanovený z hmotnosti přesunovaného materiálu vodorovná dopravní vzdálenost do 50 m s omezením mechanizace v objektech výšky přes 12 do 24 m</t>
  </si>
  <si>
    <t>-1258914793</t>
  </si>
  <si>
    <t>https://podminky.urs.cz/item/CS_URS_2024_01/998787113</t>
  </si>
  <si>
    <t>23-M</t>
  </si>
  <si>
    <t>Montáže potrubí</t>
  </si>
  <si>
    <t>54</t>
  </si>
  <si>
    <t>230030005</t>
  </si>
  <si>
    <t>Montáž trubních dílů přírubových hmotnosti přes 50 do 100 kg</t>
  </si>
  <si>
    <t>-1066456546</t>
  </si>
  <si>
    <t>https://podminky.urs.cz/item/CS_URS_2024_01/230030005</t>
  </si>
  <si>
    <t>1 "D.2.1 Sestava turbíny - svislý díl savky</t>
  </si>
  <si>
    <t>55</t>
  </si>
  <si>
    <t>M552613</t>
  </si>
  <si>
    <t>svislý díl savky, průměr 256 mm, materiál nerez 1.4301 s kolenem pro vodorovný přechod</t>
  </si>
  <si>
    <t>-668341420</t>
  </si>
  <si>
    <t>56</t>
  </si>
  <si>
    <t>230030006</t>
  </si>
  <si>
    <t>Montáž trubních dílů přírubových hmotnosti přes 100 do 150 kg</t>
  </si>
  <si>
    <t>464572849</t>
  </si>
  <si>
    <t>https://podminky.urs.cz/item/CS_URS_2024_01/230030006</t>
  </si>
  <si>
    <t>1 "D.2.1 Sestava turbíny - vodorovný díl savky</t>
  </si>
  <si>
    <t>1 "D.1.8 Sestava potrubí MZP - trubní sestava DN200</t>
  </si>
  <si>
    <t>57</t>
  </si>
  <si>
    <t>M552614</t>
  </si>
  <si>
    <t>vodorovný díl savky, napojovací příruba průměr 230 mm, výstupní otvor 610x150 mm, materiál nerez 1.4301</t>
  </si>
  <si>
    <t>1087345962</t>
  </si>
  <si>
    <t>58</t>
  </si>
  <si>
    <t>M552531</t>
  </si>
  <si>
    <t>trubní díl DN200, geometrie dle D.1.8 Sestava potrubí MZP, materiál nerez 1.4301</t>
  </si>
  <si>
    <t>-379278520</t>
  </si>
  <si>
    <t>59</t>
  </si>
  <si>
    <t>230030011</t>
  </si>
  <si>
    <t>Montáž trubních dílů přírubových hmotnosti přes 400 do 500 kg</t>
  </si>
  <si>
    <t>-531149668</t>
  </si>
  <si>
    <t>https://podminky.urs.cz/item/CS_URS_2024_01/230030011</t>
  </si>
  <si>
    <t>1 "D.1.7 Sestave potrubí přivaděče - trubní sestava DN450</t>
  </si>
  <si>
    <t>60</t>
  </si>
  <si>
    <t>M552530</t>
  </si>
  <si>
    <t>trubní díl DN450, geometrie dle D.1.7 Sestava potrubí přivaděče, materiál nerez 1.4301</t>
  </si>
  <si>
    <t>1012516873</t>
  </si>
  <si>
    <t>VON - Vedlejší a ostatní náklady</t>
  </si>
  <si>
    <t>VRN - Vedlejší rozpočtové náklady</t>
  </si>
  <si>
    <t xml:space="preserve">    09 - Ostatní náklady</t>
  </si>
  <si>
    <t xml:space="preserve">    A 02 - Projektová dokumentace - ostatní náklady</t>
  </si>
  <si>
    <t xml:space="preserve">    A 01 - Vedlejší a ostatní rozpočtové náklady</t>
  </si>
  <si>
    <t>VRN</t>
  </si>
  <si>
    <t>Vedlejší rozpočtové náklady</t>
  </si>
  <si>
    <t>09</t>
  </si>
  <si>
    <t>Ostatní náklady</t>
  </si>
  <si>
    <t>R 0931</t>
  </si>
  <si>
    <t>Provedení pasportizace stávajících nemovitostí (vč. pozemků) a jejich příslušenství, zajištění fotodokumentace stávajícího stavu přístupových cest</t>
  </si>
  <si>
    <t>1024</t>
  </si>
  <si>
    <t>-1033427239</t>
  </si>
  <si>
    <t>R 0994</t>
  </si>
  <si>
    <t xml:space="preserve">Zajištění veškerých předepsaných rozborů, atestů, zkoušek a revizí dle příslušných norem a dalších předpisů a nařízení platných v ČR, kterými bude prokázáno dosažení předepsané kvality a parametrů dokončeného díla </t>
  </si>
  <si>
    <t>663012777</t>
  </si>
  <si>
    <t>Poznámka k položce:_x000D_
- zkoušky hutnění zpětných zásypů_x000D_
- pevnost v tlaku pro beton C 25/30 a beton C30/37_x000D_
- mrazuvzdornost XF3 pro beton C25/30 a beton C30/37</t>
  </si>
  <si>
    <t>R 0996</t>
  </si>
  <si>
    <t>Zajištění výroby a instalace informačních tabulí ke stavbě</t>
  </si>
  <si>
    <t>30278508</t>
  </si>
  <si>
    <t>R 0997</t>
  </si>
  <si>
    <t>Zajištění kontrolního a zkušebního plánu stavby a technologických předpisů z hlediska BOZP</t>
  </si>
  <si>
    <t>1631684570</t>
  </si>
  <si>
    <t>R 09991</t>
  </si>
  <si>
    <t>Zajištění kompletní fotodokumentace veškerých konstrukcí</t>
  </si>
  <si>
    <t>211565163</t>
  </si>
  <si>
    <t>A 02</t>
  </si>
  <si>
    <t>Projektová dokumentace - ostatní náklady</t>
  </si>
  <si>
    <t>R023</t>
  </si>
  <si>
    <t>Vypracování projektu skutečného provedení díla v souladu s vyhláškou č. 499/2006 Sb. o dokumentaci staveb</t>
  </si>
  <si>
    <t>kpl</t>
  </si>
  <si>
    <t>1378246766</t>
  </si>
  <si>
    <t>R024</t>
  </si>
  <si>
    <t>Náklady na vypracování návodů k obsluze a údržbě včetně podrobného manuálu k ŘS, včetně zaškolení</t>
  </si>
  <si>
    <t>-1968410309</t>
  </si>
  <si>
    <t>R025</t>
  </si>
  <si>
    <t>Výrobní dokumentace - elektro</t>
  </si>
  <si>
    <t>-2010802093</t>
  </si>
  <si>
    <t>R026</t>
  </si>
  <si>
    <t>Výrobní dokumentace - turbína</t>
  </si>
  <si>
    <t>1919819897</t>
  </si>
  <si>
    <t>R028</t>
  </si>
  <si>
    <t>Výrobní dokumentace - stavební úpravy ve strojovně, potrubí</t>
  </si>
  <si>
    <t>808322593</t>
  </si>
  <si>
    <t>A 01</t>
  </si>
  <si>
    <t>Vedlejší a ostatní rozpočtové náklady</t>
  </si>
  <si>
    <t>R0112</t>
  </si>
  <si>
    <t>Zajištění obnovy příjezdových komunikací dotčených stavbou, v případě jejich porušení stavební dopravou, čištění vozidel stavby při vjezdu na veřejné komunikace</t>
  </si>
  <si>
    <t>27104672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</si>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</sst>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1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4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4" borderId="9" xfId="0" applyFont="1" applyFill="1" applyBorder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5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5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166" fontId="25" fillId="0" borderId="21" xfId="0" applyNumberFormat="1" applyFont="1" applyBorder="1" applyAlignment="1">
      <alignment vertical="center"/>
    </xf>
    <xf numFmtId="4" fontId="25" fillId="0" borderId="22" xfId="0" applyNumberFormat="1" applyFont="1" applyBorder="1" applyAlignment="1">
      <alignment vertical="center"/>
    </xf>
    <xf numFmtId="0" fontId="0" fillId="0" borderId="0" xfId="0" applyProtection="1"/>
    <xf numFmtId="0" fontId="26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/>
    <xf numFmtId="166" fontId="28" fillId="0" borderId="13" xfId="0" applyNumberFormat="1" applyFont="1" applyBorder="1" applyAlignment="1"/>
    <xf numFmtId="166" fontId="28" fillId="0" borderId="14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18" fillId="0" borderId="23" xfId="0" applyFont="1" applyBorder="1" applyAlignment="1" applyProtection="1">
      <alignment horizontal="center" vertical="center"/>
      <protection locked="0"/>
    </xf>
    <xf numFmtId="49" fontId="18" fillId="0" borderId="23" xfId="0" applyNumberFormat="1" applyFont="1" applyBorder="1" applyAlignment="1" applyProtection="1">
      <alignment horizontal="left" vertical="center" wrapText="1"/>
      <protection locked="0"/>
    </xf>
    <xf numFmtId="0" fontId="18" fillId="0" borderId="23" xfId="0" applyFont="1" applyBorder="1" applyAlignment="1" applyProtection="1">
      <alignment horizontal="left" vertical="center" wrapText="1"/>
      <protection locked="0"/>
    </xf>
    <xf numFmtId="0" fontId="18" fillId="0" borderId="23" xfId="0" applyFont="1" applyBorder="1" applyAlignment="1" applyProtection="1">
      <alignment horizontal="center" vertical="center" wrapText="1"/>
      <protection locked="0"/>
    </xf>
    <xf numFmtId="167" fontId="18" fillId="0" borderId="23" xfId="0" applyNumberFormat="1" applyFont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  <protection locked="0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6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3" xfId="0" applyFont="1" applyBorder="1" applyAlignment="1" applyProtection="1">
      <alignment horizontal="center" vertical="center"/>
      <protection locked="0"/>
    </xf>
    <xf numFmtId="49" fontId="30" fillId="0" borderId="23" xfId="0" applyNumberFormat="1" applyFont="1" applyBorder="1" applyAlignment="1" applyProtection="1">
      <alignment horizontal="left" vertical="center" wrapText="1"/>
      <protection locked="0"/>
    </xf>
    <xf numFmtId="0" fontId="30" fillId="0" borderId="23" xfId="0" applyFont="1" applyBorder="1" applyAlignment="1" applyProtection="1">
      <alignment horizontal="left" vertical="center" wrapText="1"/>
      <protection locked="0"/>
    </xf>
    <xf numFmtId="0" fontId="30" fillId="0" borderId="23" xfId="0" applyFont="1" applyBorder="1" applyAlignment="1" applyProtection="1">
      <alignment horizontal="center" vertical="center" wrapText="1"/>
      <protection locked="0"/>
    </xf>
    <xf numFmtId="167" fontId="30" fillId="0" borderId="23" xfId="0" applyNumberFormat="1" applyFont="1" applyBorder="1" applyAlignment="1" applyProtection="1">
      <alignment vertical="center"/>
      <protection locked="0"/>
    </xf>
    <xf numFmtId="4" fontId="30" fillId="0" borderId="23" xfId="0" applyNumberFormat="1" applyFont="1" applyBorder="1" applyAlignment="1" applyProtection="1">
      <alignment vertical="center"/>
      <protection locked="0"/>
    </xf>
    <xf numFmtId="0" fontId="31" fillId="0" borderId="4" xfId="0" applyFont="1" applyBorder="1" applyAlignment="1">
      <alignment vertical="center"/>
    </xf>
    <xf numFmtId="0" fontId="30" fillId="0" borderId="15" xfId="0" applyFont="1" applyBorder="1" applyAlignment="1">
      <alignment horizontal="left" vertical="center"/>
    </xf>
    <xf numFmtId="0" fontId="30" fillId="0" borderId="0" xfId="0" applyFont="1" applyBorder="1" applyAlignment="1">
      <alignment horizontal="center" vertical="center"/>
    </xf>
    <xf numFmtId="0" fontId="19" fillId="0" borderId="20" xfId="0" applyFont="1" applyBorder="1" applyAlignment="1">
      <alignment horizontal="left" vertical="center"/>
    </xf>
    <xf numFmtId="0" fontId="19" fillId="0" borderId="21" xfId="0" applyFont="1" applyBorder="1" applyAlignment="1">
      <alignment horizontal="center" vertical="center"/>
    </xf>
    <xf numFmtId="166" fontId="19" fillId="0" borderId="21" xfId="0" applyNumberFormat="1" applyFont="1" applyBorder="1" applyAlignment="1">
      <alignment vertical="center"/>
    </xf>
    <xf numFmtId="166" fontId="19" fillId="0" borderId="22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vertical="center" wrapText="1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>
      <alignment vertical="center" wrapText="1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0" fillId="0" borderId="20" xfId="0" applyFont="1" applyBorder="1" applyAlignment="1">
      <alignment horizontal="left" vertical="center"/>
    </xf>
    <xf numFmtId="0" fontId="30" fillId="0" borderId="21" xfId="0" applyFont="1" applyBorder="1" applyAlignment="1">
      <alignment horizontal="center"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45" fillId="0" borderId="27" xfId="0" applyFont="1" applyBorder="1" applyAlignment="1" applyProtection="1">
      <alignment horizontal="left" vertical="center"/>
    </xf>
    <xf numFmtId="0" fontId="46" fillId="0" borderId="1" xfId="0" applyFont="1" applyBorder="1" applyAlignment="1" applyProtection="1">
      <alignment vertical="top"/>
    </xf>
    <xf numFmtId="0" fontId="46" fillId="0" borderId="1" xfId="0" applyFont="1" applyBorder="1" applyAlignment="1" applyProtection="1">
      <alignment horizontal="left" vertical="center"/>
    </xf>
    <xf numFmtId="0" fontId="46" fillId="0" borderId="1" xfId="0" applyFont="1" applyBorder="1" applyAlignment="1" applyProtection="1">
      <alignment horizontal="center" vertical="center"/>
    </xf>
    <xf numFmtId="49" fontId="46" fillId="0" borderId="1" xfId="0" applyNumberFormat="1" applyFont="1" applyBorder="1" applyAlignment="1" applyProtection="1">
      <alignment horizontal="left" vertical="center"/>
    </xf>
    <xf numFmtId="0" fontId="45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8" xfId="0" applyFont="1" applyFill="1" applyBorder="1" applyAlignment="1">
      <alignment horizontal="left" vertical="center"/>
    </xf>
    <xf numFmtId="0" fontId="18" fillId="4" borderId="8" xfId="0" applyFont="1" applyFill="1" applyBorder="1" applyAlignment="1">
      <alignment horizontal="center" vertical="center"/>
    </xf>
    <xf numFmtId="0" fontId="18" fillId="4" borderId="8" xfId="0" applyFont="1" applyFill="1" applyBorder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4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5" fillId="0" borderId="0" xfId="0" applyNumberFormat="1" applyFont="1" applyAlignment="1">
      <alignment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9" fillId="0" borderId="1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wrapText="1"/>
    </xf>
    <xf numFmtId="0" fontId="37" fillId="0" borderId="1" xfId="0" applyFont="1" applyBorder="1" applyAlignment="1">
      <alignment horizontal="center" vertical="center" wrapText="1"/>
    </xf>
    <xf numFmtId="49" fontId="39" fillId="0" borderId="1" xfId="0" applyNumberFormat="1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/>
    </xf>
    <xf numFmtId="0" fontId="38" fillId="0" borderId="29" xfId="0" applyFont="1" applyBorder="1" applyAlignment="1">
      <alignment horizontal="left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953965111" TargetMode="External"/><Relationship Id="rId13" Type="http://schemas.openxmlformats.org/officeDocument/2006/relationships/hyperlink" Target="https://podminky.urs.cz/item/CS_URS_2024_01/977211111" TargetMode="External"/><Relationship Id="rId18" Type="http://schemas.openxmlformats.org/officeDocument/2006/relationships/hyperlink" Target="https://podminky.urs.cz/item/CS_URS_2024_01/767861011" TargetMode="External"/><Relationship Id="rId26" Type="http://schemas.openxmlformats.org/officeDocument/2006/relationships/hyperlink" Target="https://podminky.urs.cz/item/CS_URS_2024_01/998787113" TargetMode="External"/><Relationship Id="rId3" Type="http://schemas.openxmlformats.org/officeDocument/2006/relationships/hyperlink" Target="https://podminky.urs.cz/item/CS_URS_2024_01/321352010" TargetMode="External"/><Relationship Id="rId21" Type="http://schemas.openxmlformats.org/officeDocument/2006/relationships/hyperlink" Target="https://podminky.urs.cz/item/CS_URS_2024_01/767995113" TargetMode="External"/><Relationship Id="rId7" Type="http://schemas.openxmlformats.org/officeDocument/2006/relationships/hyperlink" Target="https://podminky.urs.cz/item/CS_URS_2024_01/953961211" TargetMode="External"/><Relationship Id="rId12" Type="http://schemas.openxmlformats.org/officeDocument/2006/relationships/hyperlink" Target="https://podminky.urs.cz/item/CS_URS_2024_01/977151128" TargetMode="External"/><Relationship Id="rId17" Type="http://schemas.openxmlformats.org/officeDocument/2006/relationships/hyperlink" Target="https://podminky.urs.cz/item/CS_URS_2024_01/767833801" TargetMode="External"/><Relationship Id="rId25" Type="http://schemas.openxmlformats.org/officeDocument/2006/relationships/hyperlink" Target="https://podminky.urs.cz/item/CS_URS_2024_01/787217124" TargetMode="External"/><Relationship Id="rId2" Type="http://schemas.openxmlformats.org/officeDocument/2006/relationships/hyperlink" Target="https://podminky.urs.cz/item/CS_URS_2024_01/321351010" TargetMode="External"/><Relationship Id="rId16" Type="http://schemas.openxmlformats.org/officeDocument/2006/relationships/hyperlink" Target="https://podminky.urs.cz/item/CS_URS_2024_01/767591002" TargetMode="External"/><Relationship Id="rId20" Type="http://schemas.openxmlformats.org/officeDocument/2006/relationships/hyperlink" Target="https://podminky.urs.cz/item/CS_URS_2024_01/767995112" TargetMode="External"/><Relationship Id="rId29" Type="http://schemas.openxmlformats.org/officeDocument/2006/relationships/hyperlink" Target="https://podminky.urs.cz/item/CS_URS_2024_01/230030011" TargetMode="External"/><Relationship Id="rId1" Type="http://schemas.openxmlformats.org/officeDocument/2006/relationships/hyperlink" Target="https://podminky.urs.cz/item/CS_URS_2024_01/321321115" TargetMode="External"/><Relationship Id="rId6" Type="http://schemas.openxmlformats.org/officeDocument/2006/relationships/hyperlink" Target="https://podminky.urs.cz/item/CS_URS_2024_01/936457112" TargetMode="External"/><Relationship Id="rId11" Type="http://schemas.openxmlformats.org/officeDocument/2006/relationships/hyperlink" Target="https://podminky.urs.cz/item/CS_URS_2024_01/977151123" TargetMode="External"/><Relationship Id="rId24" Type="http://schemas.openxmlformats.org/officeDocument/2006/relationships/hyperlink" Target="https://podminky.urs.cz/item/CS_URS_2024_01/783334201" TargetMode="External"/><Relationship Id="rId5" Type="http://schemas.openxmlformats.org/officeDocument/2006/relationships/hyperlink" Target="https://podminky.urs.cz/item/CS_URS_2024_01/936457111" TargetMode="External"/><Relationship Id="rId15" Type="http://schemas.openxmlformats.org/officeDocument/2006/relationships/hyperlink" Target="https://podminky.urs.cz/item/CS_URS_2024_01/985331112" TargetMode="External"/><Relationship Id="rId23" Type="http://schemas.openxmlformats.org/officeDocument/2006/relationships/hyperlink" Target="https://podminky.urs.cz/item/CS_URS_2024_01/998767113" TargetMode="External"/><Relationship Id="rId28" Type="http://schemas.openxmlformats.org/officeDocument/2006/relationships/hyperlink" Target="https://podminky.urs.cz/item/CS_URS_2024_01/230030006" TargetMode="External"/><Relationship Id="rId10" Type="http://schemas.openxmlformats.org/officeDocument/2006/relationships/hyperlink" Target="https://podminky.urs.cz/item/CS_URS_2024_01/953965121" TargetMode="External"/><Relationship Id="rId19" Type="http://schemas.openxmlformats.org/officeDocument/2006/relationships/hyperlink" Target="https://podminky.urs.cz/item/CS_URS_2024_01/767995111" TargetMode="External"/><Relationship Id="rId4" Type="http://schemas.openxmlformats.org/officeDocument/2006/relationships/hyperlink" Target="https://podminky.urs.cz/item/CS_URS_2024_01/891181295" TargetMode="External"/><Relationship Id="rId9" Type="http://schemas.openxmlformats.org/officeDocument/2006/relationships/hyperlink" Target="https://podminky.urs.cz/item/CS_URS_2024_01/953961213" TargetMode="External"/><Relationship Id="rId14" Type="http://schemas.openxmlformats.org/officeDocument/2006/relationships/hyperlink" Target="https://podminky.urs.cz/item/CS_URS_2024_01/977211112" TargetMode="External"/><Relationship Id="rId22" Type="http://schemas.openxmlformats.org/officeDocument/2006/relationships/hyperlink" Target="https://podminky.urs.cz/item/CS_URS_2024_01/767995114" TargetMode="External"/><Relationship Id="rId27" Type="http://schemas.openxmlformats.org/officeDocument/2006/relationships/hyperlink" Target="https://podminky.urs.cz/item/CS_URS_2024_01/230030005" TargetMode="External"/><Relationship Id="rId30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0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02" t="s">
        <v>6</v>
      </c>
      <c r="AS2" s="289"/>
      <c r="AT2" s="289"/>
      <c r="AU2" s="289"/>
      <c r="AV2" s="289"/>
      <c r="AW2" s="289"/>
      <c r="AX2" s="289"/>
      <c r="AY2" s="289"/>
      <c r="AZ2" s="289"/>
      <c r="BA2" s="289"/>
      <c r="BB2" s="289"/>
      <c r="BC2" s="289"/>
      <c r="BD2" s="289"/>
      <c r="BE2" s="289"/>
      <c r="BS2" s="18" t="s">
        <v>7</v>
      </c>
      <c r="BT2" s="18" t="s">
        <v>8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pans="1:74" s="1" customFormat="1" ht="24.95" customHeight="1">
      <c r="B4" s="21"/>
      <c r="D4" s="22" t="s">
        <v>10</v>
      </c>
      <c r="AR4" s="21"/>
      <c r="AS4" s="23" t="s">
        <v>11</v>
      </c>
      <c r="BS4" s="18" t="s">
        <v>12</v>
      </c>
    </row>
    <row r="5" spans="1:74" s="1" customFormat="1" ht="12" customHeight="1">
      <c r="B5" s="21"/>
      <c r="D5" s="24" t="s">
        <v>13</v>
      </c>
      <c r="K5" s="288" t="s">
        <v>14</v>
      </c>
      <c r="L5" s="289"/>
      <c r="M5" s="289"/>
      <c r="N5" s="289"/>
      <c r="O5" s="289"/>
      <c r="P5" s="289"/>
      <c r="Q5" s="289"/>
      <c r="R5" s="289"/>
      <c r="S5" s="289"/>
      <c r="T5" s="289"/>
      <c r="U5" s="289"/>
      <c r="V5" s="289"/>
      <c r="W5" s="289"/>
      <c r="X5" s="289"/>
      <c r="Y5" s="289"/>
      <c r="Z5" s="289"/>
      <c r="AA5" s="289"/>
      <c r="AB5" s="289"/>
      <c r="AC5" s="289"/>
      <c r="AD5" s="289"/>
      <c r="AE5" s="289"/>
      <c r="AF5" s="289"/>
      <c r="AG5" s="289"/>
      <c r="AH5" s="289"/>
      <c r="AI5" s="289"/>
      <c r="AJ5" s="289"/>
      <c r="AK5" s="289"/>
      <c r="AL5" s="289"/>
      <c r="AM5" s="289"/>
      <c r="AN5" s="289"/>
      <c r="AO5" s="289"/>
      <c r="AR5" s="21"/>
      <c r="BS5" s="18" t="s">
        <v>7</v>
      </c>
    </row>
    <row r="6" spans="1:74" s="1" customFormat="1" ht="36.950000000000003" customHeight="1">
      <c r="B6" s="21"/>
      <c r="D6" s="26" t="s">
        <v>15</v>
      </c>
      <c r="K6" s="290" t="s">
        <v>16</v>
      </c>
      <c r="L6" s="289"/>
      <c r="M6" s="289"/>
      <c r="N6" s="289"/>
      <c r="O6" s="289"/>
      <c r="P6" s="289"/>
      <c r="Q6" s="289"/>
      <c r="R6" s="289"/>
      <c r="S6" s="289"/>
      <c r="T6" s="289"/>
      <c r="U6" s="289"/>
      <c r="V6" s="289"/>
      <c r="W6" s="289"/>
      <c r="X6" s="289"/>
      <c r="Y6" s="289"/>
      <c r="Z6" s="289"/>
      <c r="AA6" s="289"/>
      <c r="AB6" s="289"/>
      <c r="AC6" s="289"/>
      <c r="AD6" s="289"/>
      <c r="AE6" s="289"/>
      <c r="AF6" s="289"/>
      <c r="AG6" s="289"/>
      <c r="AH6" s="289"/>
      <c r="AI6" s="289"/>
      <c r="AJ6" s="289"/>
      <c r="AK6" s="289"/>
      <c r="AL6" s="289"/>
      <c r="AM6" s="289"/>
      <c r="AN6" s="289"/>
      <c r="AO6" s="289"/>
      <c r="AR6" s="21"/>
      <c r="BS6" s="18" t="s">
        <v>7</v>
      </c>
    </row>
    <row r="7" spans="1:74" s="1" customFormat="1" ht="12" customHeight="1">
      <c r="B7" s="21"/>
      <c r="D7" s="27" t="s">
        <v>17</v>
      </c>
      <c r="K7" s="25" t="s">
        <v>18</v>
      </c>
      <c r="AK7" s="27" t="s">
        <v>19</v>
      </c>
      <c r="AN7" s="25" t="s">
        <v>3</v>
      </c>
      <c r="AR7" s="21"/>
      <c r="BS7" s="18" t="s">
        <v>7</v>
      </c>
    </row>
    <row r="8" spans="1:74" s="1" customFormat="1" ht="12" customHeight="1">
      <c r="B8" s="21"/>
      <c r="D8" s="27" t="s">
        <v>20</v>
      </c>
      <c r="K8" s="25" t="s">
        <v>21</v>
      </c>
      <c r="AK8" s="27" t="s">
        <v>22</v>
      </c>
      <c r="AN8" s="25" t="s">
        <v>23</v>
      </c>
      <c r="AR8" s="21"/>
      <c r="BS8" s="18" t="s">
        <v>7</v>
      </c>
    </row>
    <row r="9" spans="1:74" s="1" customFormat="1" ht="14.45" customHeight="1">
      <c r="B9" s="21"/>
      <c r="AR9" s="21"/>
      <c r="BS9" s="18" t="s">
        <v>7</v>
      </c>
    </row>
    <row r="10" spans="1:74" s="1" customFormat="1" ht="12" customHeight="1">
      <c r="B10" s="21"/>
      <c r="D10" s="27" t="s">
        <v>24</v>
      </c>
      <c r="AK10" s="27" t="s">
        <v>25</v>
      </c>
      <c r="AN10" s="25" t="s">
        <v>26</v>
      </c>
      <c r="AR10" s="21"/>
      <c r="BS10" s="18" t="s">
        <v>7</v>
      </c>
    </row>
    <row r="11" spans="1:74" s="1" customFormat="1" ht="18.399999999999999" customHeight="1">
      <c r="B11" s="21"/>
      <c r="E11" s="25" t="s">
        <v>27</v>
      </c>
      <c r="AK11" s="27" t="s">
        <v>28</v>
      </c>
      <c r="AN11" s="25" t="s">
        <v>29</v>
      </c>
      <c r="AR11" s="21"/>
      <c r="BS11" s="18" t="s">
        <v>7</v>
      </c>
    </row>
    <row r="12" spans="1:74" s="1" customFormat="1" ht="6.95" customHeight="1">
      <c r="B12" s="21"/>
      <c r="AR12" s="21"/>
      <c r="BS12" s="18" t="s">
        <v>7</v>
      </c>
    </row>
    <row r="13" spans="1:74" s="1" customFormat="1" ht="12" customHeight="1">
      <c r="B13" s="21"/>
      <c r="D13" s="27" t="s">
        <v>30</v>
      </c>
      <c r="AK13" s="27" t="s">
        <v>25</v>
      </c>
      <c r="AN13" s="25" t="s">
        <v>3</v>
      </c>
      <c r="AR13" s="21"/>
      <c r="BS13" s="18" t="s">
        <v>7</v>
      </c>
    </row>
    <row r="14" spans="1:74" ht="12.75">
      <c r="B14" s="21"/>
      <c r="E14" s="25" t="s">
        <v>31</v>
      </c>
      <c r="AK14" s="27" t="s">
        <v>28</v>
      </c>
      <c r="AN14" s="25" t="s">
        <v>3</v>
      </c>
      <c r="AR14" s="21"/>
      <c r="BS14" s="18" t="s">
        <v>7</v>
      </c>
    </row>
    <row r="15" spans="1:74" s="1" customFormat="1" ht="6.95" customHeight="1">
      <c r="B15" s="21"/>
      <c r="AR15" s="21"/>
      <c r="BS15" s="18" t="s">
        <v>4</v>
      </c>
    </row>
    <row r="16" spans="1:74" s="1" customFormat="1" ht="12" customHeight="1">
      <c r="B16" s="21"/>
      <c r="D16" s="27" t="s">
        <v>32</v>
      </c>
      <c r="AK16" s="27" t="s">
        <v>25</v>
      </c>
      <c r="AN16" s="25" t="s">
        <v>33</v>
      </c>
      <c r="AR16" s="21"/>
      <c r="BS16" s="18" t="s">
        <v>4</v>
      </c>
    </row>
    <row r="17" spans="1:71" s="1" customFormat="1" ht="18.399999999999999" customHeight="1">
      <c r="B17" s="21"/>
      <c r="E17" s="25" t="s">
        <v>34</v>
      </c>
      <c r="AK17" s="27" t="s">
        <v>28</v>
      </c>
      <c r="AN17" s="25" t="s">
        <v>35</v>
      </c>
      <c r="AR17" s="21"/>
      <c r="BS17" s="18" t="s">
        <v>36</v>
      </c>
    </row>
    <row r="18" spans="1:71" s="1" customFormat="1" ht="6.95" customHeight="1">
      <c r="B18" s="21"/>
      <c r="AR18" s="21"/>
      <c r="BS18" s="18" t="s">
        <v>7</v>
      </c>
    </row>
    <row r="19" spans="1:71" s="1" customFormat="1" ht="12" customHeight="1">
      <c r="B19" s="21"/>
      <c r="D19" s="27" t="s">
        <v>37</v>
      </c>
      <c r="AK19" s="27" t="s">
        <v>25</v>
      </c>
      <c r="AN19" s="25" t="s">
        <v>3</v>
      </c>
      <c r="AR19" s="21"/>
      <c r="BS19" s="18" t="s">
        <v>7</v>
      </c>
    </row>
    <row r="20" spans="1:71" s="1" customFormat="1" ht="18.399999999999999" customHeight="1">
      <c r="B20" s="21"/>
      <c r="E20" s="25" t="s">
        <v>31</v>
      </c>
      <c r="AK20" s="27" t="s">
        <v>28</v>
      </c>
      <c r="AN20" s="25" t="s">
        <v>3</v>
      </c>
      <c r="AR20" s="21"/>
      <c r="BS20" s="18" t="s">
        <v>4</v>
      </c>
    </row>
    <row r="21" spans="1:71" s="1" customFormat="1" ht="6.95" customHeight="1">
      <c r="B21" s="21"/>
      <c r="AR21" s="21"/>
    </row>
    <row r="22" spans="1:71" s="1" customFormat="1" ht="12" customHeight="1">
      <c r="B22" s="21"/>
      <c r="D22" s="27" t="s">
        <v>38</v>
      </c>
      <c r="AR22" s="21"/>
    </row>
    <row r="23" spans="1:71" s="1" customFormat="1" ht="47.25" customHeight="1">
      <c r="B23" s="21"/>
      <c r="E23" s="291" t="s">
        <v>39</v>
      </c>
      <c r="F23" s="291"/>
      <c r="G23" s="291"/>
      <c r="H23" s="291"/>
      <c r="I23" s="291"/>
      <c r="J23" s="291"/>
      <c r="K23" s="291"/>
      <c r="L23" s="291"/>
      <c r="M23" s="291"/>
      <c r="N23" s="291"/>
      <c r="O23" s="291"/>
      <c r="P23" s="291"/>
      <c r="Q23" s="291"/>
      <c r="R23" s="291"/>
      <c r="S23" s="291"/>
      <c r="T23" s="291"/>
      <c r="U23" s="291"/>
      <c r="V23" s="291"/>
      <c r="W23" s="291"/>
      <c r="X23" s="291"/>
      <c r="Y23" s="291"/>
      <c r="Z23" s="291"/>
      <c r="AA23" s="291"/>
      <c r="AB23" s="291"/>
      <c r="AC23" s="291"/>
      <c r="AD23" s="291"/>
      <c r="AE23" s="291"/>
      <c r="AF23" s="291"/>
      <c r="AG23" s="291"/>
      <c r="AH23" s="291"/>
      <c r="AI23" s="291"/>
      <c r="AJ23" s="291"/>
      <c r="AK23" s="291"/>
      <c r="AL23" s="291"/>
      <c r="AM23" s="291"/>
      <c r="AN23" s="291"/>
      <c r="AR23" s="21"/>
    </row>
    <row r="24" spans="1:71" s="1" customFormat="1" ht="6.95" customHeight="1">
      <c r="B24" s="21"/>
      <c r="AR24" s="21"/>
    </row>
    <row r="25" spans="1:71" s="1" customFormat="1" ht="6.95" customHeight="1">
      <c r="B25" s="21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21"/>
    </row>
    <row r="26" spans="1:71" s="2" customFormat="1" ht="25.9" customHeight="1">
      <c r="A26" s="30"/>
      <c r="B26" s="31"/>
      <c r="C26" s="30"/>
      <c r="D26" s="32" t="s">
        <v>40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92">
        <f>ROUND(AG54,2)</f>
        <v>0</v>
      </c>
      <c r="AL26" s="293"/>
      <c r="AM26" s="293"/>
      <c r="AN26" s="293"/>
      <c r="AO26" s="293"/>
      <c r="AP26" s="30"/>
      <c r="AQ26" s="30"/>
      <c r="AR26" s="31"/>
      <c r="BE26" s="30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30"/>
    </row>
    <row r="28" spans="1:71" s="2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94" t="s">
        <v>41</v>
      </c>
      <c r="M28" s="294"/>
      <c r="N28" s="294"/>
      <c r="O28" s="294"/>
      <c r="P28" s="294"/>
      <c r="Q28" s="30"/>
      <c r="R28" s="30"/>
      <c r="S28" s="30"/>
      <c r="T28" s="30"/>
      <c r="U28" s="30"/>
      <c r="V28" s="30"/>
      <c r="W28" s="294" t="s">
        <v>42</v>
      </c>
      <c r="X28" s="294"/>
      <c r="Y28" s="294"/>
      <c r="Z28" s="294"/>
      <c r="AA28" s="294"/>
      <c r="AB28" s="294"/>
      <c r="AC28" s="294"/>
      <c r="AD28" s="294"/>
      <c r="AE28" s="294"/>
      <c r="AF28" s="30"/>
      <c r="AG28" s="30"/>
      <c r="AH28" s="30"/>
      <c r="AI28" s="30"/>
      <c r="AJ28" s="30"/>
      <c r="AK28" s="294" t="s">
        <v>43</v>
      </c>
      <c r="AL28" s="294"/>
      <c r="AM28" s="294"/>
      <c r="AN28" s="294"/>
      <c r="AO28" s="294"/>
      <c r="AP28" s="30"/>
      <c r="AQ28" s="30"/>
      <c r="AR28" s="31"/>
      <c r="BE28" s="30"/>
    </row>
    <row r="29" spans="1:71" s="3" customFormat="1" ht="14.45" customHeight="1">
      <c r="B29" s="35"/>
      <c r="D29" s="27" t="s">
        <v>44</v>
      </c>
      <c r="F29" s="27" t="s">
        <v>45</v>
      </c>
      <c r="L29" s="295">
        <v>0.21</v>
      </c>
      <c r="M29" s="296"/>
      <c r="N29" s="296"/>
      <c r="O29" s="296"/>
      <c r="P29" s="296"/>
      <c r="W29" s="297">
        <f>ROUND(AZ54, 2)</f>
        <v>0</v>
      </c>
      <c r="X29" s="296"/>
      <c r="Y29" s="296"/>
      <c r="Z29" s="296"/>
      <c r="AA29" s="296"/>
      <c r="AB29" s="296"/>
      <c r="AC29" s="296"/>
      <c r="AD29" s="296"/>
      <c r="AE29" s="296"/>
      <c r="AK29" s="297">
        <f>ROUND(AV54, 2)</f>
        <v>0</v>
      </c>
      <c r="AL29" s="296"/>
      <c r="AM29" s="296"/>
      <c r="AN29" s="296"/>
      <c r="AO29" s="296"/>
      <c r="AR29" s="35"/>
    </row>
    <row r="30" spans="1:71" s="3" customFormat="1" ht="14.45" customHeight="1">
      <c r="B30" s="35"/>
      <c r="F30" s="27" t="s">
        <v>46</v>
      </c>
      <c r="L30" s="295">
        <v>0.12</v>
      </c>
      <c r="M30" s="296"/>
      <c r="N30" s="296"/>
      <c r="O30" s="296"/>
      <c r="P30" s="296"/>
      <c r="W30" s="297">
        <f>ROUND(BA54, 2)</f>
        <v>0</v>
      </c>
      <c r="X30" s="296"/>
      <c r="Y30" s="296"/>
      <c r="Z30" s="296"/>
      <c r="AA30" s="296"/>
      <c r="AB30" s="296"/>
      <c r="AC30" s="296"/>
      <c r="AD30" s="296"/>
      <c r="AE30" s="296"/>
      <c r="AK30" s="297">
        <f>ROUND(AW54, 2)</f>
        <v>0</v>
      </c>
      <c r="AL30" s="296"/>
      <c r="AM30" s="296"/>
      <c r="AN30" s="296"/>
      <c r="AO30" s="296"/>
      <c r="AR30" s="35"/>
    </row>
    <row r="31" spans="1:71" s="3" customFormat="1" ht="14.45" hidden="1" customHeight="1">
      <c r="B31" s="35"/>
      <c r="F31" s="27" t="s">
        <v>47</v>
      </c>
      <c r="L31" s="295">
        <v>0.21</v>
      </c>
      <c r="M31" s="296"/>
      <c r="N31" s="296"/>
      <c r="O31" s="296"/>
      <c r="P31" s="296"/>
      <c r="W31" s="297">
        <f>ROUND(BB54, 2)</f>
        <v>0</v>
      </c>
      <c r="X31" s="296"/>
      <c r="Y31" s="296"/>
      <c r="Z31" s="296"/>
      <c r="AA31" s="296"/>
      <c r="AB31" s="296"/>
      <c r="AC31" s="296"/>
      <c r="AD31" s="296"/>
      <c r="AE31" s="296"/>
      <c r="AK31" s="297">
        <v>0</v>
      </c>
      <c r="AL31" s="296"/>
      <c r="AM31" s="296"/>
      <c r="AN31" s="296"/>
      <c r="AO31" s="296"/>
      <c r="AR31" s="35"/>
    </row>
    <row r="32" spans="1:71" s="3" customFormat="1" ht="14.45" hidden="1" customHeight="1">
      <c r="B32" s="35"/>
      <c r="F32" s="27" t="s">
        <v>48</v>
      </c>
      <c r="L32" s="295">
        <v>0.12</v>
      </c>
      <c r="M32" s="296"/>
      <c r="N32" s="296"/>
      <c r="O32" s="296"/>
      <c r="P32" s="296"/>
      <c r="W32" s="297">
        <f>ROUND(BC54, 2)</f>
        <v>0</v>
      </c>
      <c r="X32" s="296"/>
      <c r="Y32" s="296"/>
      <c r="Z32" s="296"/>
      <c r="AA32" s="296"/>
      <c r="AB32" s="296"/>
      <c r="AC32" s="296"/>
      <c r="AD32" s="296"/>
      <c r="AE32" s="296"/>
      <c r="AK32" s="297">
        <v>0</v>
      </c>
      <c r="AL32" s="296"/>
      <c r="AM32" s="296"/>
      <c r="AN32" s="296"/>
      <c r="AO32" s="296"/>
      <c r="AR32" s="35"/>
    </row>
    <row r="33" spans="1:57" s="3" customFormat="1" ht="14.45" hidden="1" customHeight="1">
      <c r="B33" s="35"/>
      <c r="F33" s="27" t="s">
        <v>49</v>
      </c>
      <c r="L33" s="295">
        <v>0</v>
      </c>
      <c r="M33" s="296"/>
      <c r="N33" s="296"/>
      <c r="O33" s="296"/>
      <c r="P33" s="296"/>
      <c r="W33" s="297">
        <f>ROUND(BD54, 2)</f>
        <v>0</v>
      </c>
      <c r="X33" s="296"/>
      <c r="Y33" s="296"/>
      <c r="Z33" s="296"/>
      <c r="AA33" s="296"/>
      <c r="AB33" s="296"/>
      <c r="AC33" s="296"/>
      <c r="AD33" s="296"/>
      <c r="AE33" s="296"/>
      <c r="AK33" s="297">
        <v>0</v>
      </c>
      <c r="AL33" s="296"/>
      <c r="AM33" s="296"/>
      <c r="AN33" s="296"/>
      <c r="AO33" s="296"/>
      <c r="AR33" s="35"/>
    </row>
    <row r="34" spans="1:57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30"/>
    </row>
    <row r="35" spans="1:57" s="2" customFormat="1" ht="25.9" customHeight="1">
      <c r="A35" s="30"/>
      <c r="B35" s="31"/>
      <c r="C35" s="36"/>
      <c r="D35" s="37" t="s">
        <v>50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51</v>
      </c>
      <c r="U35" s="38"/>
      <c r="V35" s="38"/>
      <c r="W35" s="38"/>
      <c r="X35" s="301" t="s">
        <v>52</v>
      </c>
      <c r="Y35" s="299"/>
      <c r="Z35" s="299"/>
      <c r="AA35" s="299"/>
      <c r="AB35" s="299"/>
      <c r="AC35" s="38"/>
      <c r="AD35" s="38"/>
      <c r="AE35" s="38"/>
      <c r="AF35" s="38"/>
      <c r="AG35" s="38"/>
      <c r="AH35" s="38"/>
      <c r="AI35" s="38"/>
      <c r="AJ35" s="38"/>
      <c r="AK35" s="298">
        <f>SUM(AK26:AK33)</f>
        <v>0</v>
      </c>
      <c r="AL35" s="299"/>
      <c r="AM35" s="299"/>
      <c r="AN35" s="299"/>
      <c r="AO35" s="300"/>
      <c r="AP35" s="36"/>
      <c r="AQ35" s="36"/>
      <c r="AR35" s="31"/>
      <c r="BE35" s="30"/>
    </row>
    <row r="36" spans="1:57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6.95" customHeight="1">
      <c r="A37" s="30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31"/>
      <c r="BE37" s="30"/>
    </row>
    <row r="41" spans="1:57" s="2" customFormat="1" ht="6.95" customHeight="1">
      <c r="A41" s="30"/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31"/>
      <c r="BE41" s="30"/>
    </row>
    <row r="42" spans="1:57" s="2" customFormat="1" ht="24.95" customHeight="1">
      <c r="A42" s="30"/>
      <c r="B42" s="31"/>
      <c r="C42" s="22" t="s">
        <v>53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1"/>
      <c r="BE42" s="30"/>
    </row>
    <row r="43" spans="1:57" s="2" customFormat="1" ht="6.95" customHeight="1">
      <c r="A43" s="30"/>
      <c r="B43" s="31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1"/>
      <c r="BE43" s="30"/>
    </row>
    <row r="44" spans="1:57" s="4" customFormat="1" ht="12" customHeight="1">
      <c r="B44" s="44"/>
      <c r="C44" s="27" t="s">
        <v>13</v>
      </c>
      <c r="L44" s="4" t="str">
        <f>K5</f>
        <v>eh013/2024</v>
      </c>
      <c r="AR44" s="44"/>
    </row>
    <row r="45" spans="1:57" s="5" customFormat="1" ht="36.950000000000003" customHeight="1">
      <c r="B45" s="45"/>
      <c r="C45" s="46" t="s">
        <v>15</v>
      </c>
      <c r="L45" s="270" t="str">
        <f>K6</f>
        <v>VD Luhačovice - modernizace MVE, DSP</v>
      </c>
      <c r="M45" s="271"/>
      <c r="N45" s="271"/>
      <c r="O45" s="271"/>
      <c r="P45" s="271"/>
      <c r="Q45" s="271"/>
      <c r="R45" s="271"/>
      <c r="S45" s="271"/>
      <c r="T45" s="271"/>
      <c r="U45" s="271"/>
      <c r="V45" s="271"/>
      <c r="W45" s="271"/>
      <c r="X45" s="271"/>
      <c r="Y45" s="271"/>
      <c r="Z45" s="271"/>
      <c r="AA45" s="271"/>
      <c r="AB45" s="271"/>
      <c r="AC45" s="271"/>
      <c r="AD45" s="271"/>
      <c r="AE45" s="271"/>
      <c r="AF45" s="271"/>
      <c r="AG45" s="271"/>
      <c r="AH45" s="271"/>
      <c r="AI45" s="271"/>
      <c r="AJ45" s="271"/>
      <c r="AK45" s="271"/>
      <c r="AL45" s="271"/>
      <c r="AM45" s="271"/>
      <c r="AN45" s="271"/>
      <c r="AO45" s="271"/>
      <c r="AR45" s="45"/>
    </row>
    <row r="46" spans="1:57" s="2" customFormat="1" ht="6.95" customHeight="1">
      <c r="A46" s="30"/>
      <c r="B46" s="31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1"/>
      <c r="BE46" s="30"/>
    </row>
    <row r="47" spans="1:57" s="2" customFormat="1" ht="12" customHeight="1">
      <c r="A47" s="30"/>
      <c r="B47" s="31"/>
      <c r="C47" s="27" t="s">
        <v>20</v>
      </c>
      <c r="D47" s="30"/>
      <c r="E47" s="30"/>
      <c r="F47" s="30"/>
      <c r="G47" s="30"/>
      <c r="H47" s="30"/>
      <c r="I47" s="30"/>
      <c r="J47" s="30"/>
      <c r="K47" s="30"/>
      <c r="L47" s="47" t="str">
        <f>IF(K8="","",K8)</f>
        <v>VD Luhačovice</v>
      </c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27" t="s">
        <v>22</v>
      </c>
      <c r="AJ47" s="30"/>
      <c r="AK47" s="30"/>
      <c r="AL47" s="30"/>
      <c r="AM47" s="272" t="str">
        <f>IF(AN8= "","",AN8)</f>
        <v>8. 5. 2024</v>
      </c>
      <c r="AN47" s="272"/>
      <c r="AO47" s="30"/>
      <c r="AP47" s="30"/>
      <c r="AQ47" s="30"/>
      <c r="AR47" s="31"/>
      <c r="BE47" s="30"/>
    </row>
    <row r="48" spans="1:57" s="2" customFormat="1" ht="6.95" customHeight="1">
      <c r="A48" s="30"/>
      <c r="B48" s="31"/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1"/>
      <c r="BE48" s="30"/>
    </row>
    <row r="49" spans="1:91" s="2" customFormat="1" ht="15.2" customHeight="1">
      <c r="A49" s="30"/>
      <c r="B49" s="31"/>
      <c r="C49" s="27" t="s">
        <v>24</v>
      </c>
      <c r="D49" s="30"/>
      <c r="E49" s="30"/>
      <c r="F49" s="30"/>
      <c r="G49" s="30"/>
      <c r="H49" s="30"/>
      <c r="I49" s="30"/>
      <c r="J49" s="30"/>
      <c r="K49" s="30"/>
      <c r="L49" s="4" t="str">
        <f>IF(E11= "","",E11)</f>
        <v>Povodí Moravy, s.p.</v>
      </c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27" t="s">
        <v>32</v>
      </c>
      <c r="AJ49" s="30"/>
      <c r="AK49" s="30"/>
      <c r="AL49" s="30"/>
      <c r="AM49" s="273" t="str">
        <f>IF(E17="","",E17)</f>
        <v>EnviHydro s.r.o.</v>
      </c>
      <c r="AN49" s="274"/>
      <c r="AO49" s="274"/>
      <c r="AP49" s="274"/>
      <c r="AQ49" s="30"/>
      <c r="AR49" s="31"/>
      <c r="AS49" s="275" t="s">
        <v>54</v>
      </c>
      <c r="AT49" s="276"/>
      <c r="AU49" s="49"/>
      <c r="AV49" s="49"/>
      <c r="AW49" s="49"/>
      <c r="AX49" s="49"/>
      <c r="AY49" s="49"/>
      <c r="AZ49" s="49"/>
      <c r="BA49" s="49"/>
      <c r="BB49" s="49"/>
      <c r="BC49" s="49"/>
      <c r="BD49" s="50"/>
      <c r="BE49" s="30"/>
    </row>
    <row r="50" spans="1:91" s="2" customFormat="1" ht="15.2" customHeight="1">
      <c r="A50" s="30"/>
      <c r="B50" s="31"/>
      <c r="C50" s="27" t="s">
        <v>30</v>
      </c>
      <c r="D50" s="30"/>
      <c r="E50" s="30"/>
      <c r="F50" s="30"/>
      <c r="G50" s="30"/>
      <c r="H50" s="30"/>
      <c r="I50" s="30"/>
      <c r="J50" s="30"/>
      <c r="K50" s="30"/>
      <c r="L50" s="4" t="str">
        <f>IF(E14="","",E14)</f>
        <v xml:space="preserve"> </v>
      </c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27" t="s">
        <v>37</v>
      </c>
      <c r="AJ50" s="30"/>
      <c r="AK50" s="30"/>
      <c r="AL50" s="30"/>
      <c r="AM50" s="273" t="str">
        <f>IF(E20="","",E20)</f>
        <v xml:space="preserve"> </v>
      </c>
      <c r="AN50" s="274"/>
      <c r="AO50" s="274"/>
      <c r="AP50" s="274"/>
      <c r="AQ50" s="30"/>
      <c r="AR50" s="31"/>
      <c r="AS50" s="277"/>
      <c r="AT50" s="278"/>
      <c r="AU50" s="51"/>
      <c r="AV50" s="51"/>
      <c r="AW50" s="51"/>
      <c r="AX50" s="51"/>
      <c r="AY50" s="51"/>
      <c r="AZ50" s="51"/>
      <c r="BA50" s="51"/>
      <c r="BB50" s="51"/>
      <c r="BC50" s="51"/>
      <c r="BD50" s="52"/>
      <c r="BE50" s="30"/>
    </row>
    <row r="51" spans="1:91" s="2" customFormat="1" ht="10.9" customHeight="1">
      <c r="A51" s="30"/>
      <c r="B51" s="31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1"/>
      <c r="AS51" s="277"/>
      <c r="AT51" s="278"/>
      <c r="AU51" s="51"/>
      <c r="AV51" s="51"/>
      <c r="AW51" s="51"/>
      <c r="AX51" s="51"/>
      <c r="AY51" s="51"/>
      <c r="AZ51" s="51"/>
      <c r="BA51" s="51"/>
      <c r="BB51" s="51"/>
      <c r="BC51" s="51"/>
      <c r="BD51" s="52"/>
      <c r="BE51" s="30"/>
    </row>
    <row r="52" spans="1:91" s="2" customFormat="1" ht="29.25" customHeight="1">
      <c r="A52" s="30"/>
      <c r="B52" s="31"/>
      <c r="C52" s="279" t="s">
        <v>55</v>
      </c>
      <c r="D52" s="280"/>
      <c r="E52" s="280"/>
      <c r="F52" s="280"/>
      <c r="G52" s="280"/>
      <c r="H52" s="53"/>
      <c r="I52" s="281" t="s">
        <v>56</v>
      </c>
      <c r="J52" s="280"/>
      <c r="K52" s="280"/>
      <c r="L52" s="280"/>
      <c r="M52" s="280"/>
      <c r="N52" s="280"/>
      <c r="O52" s="280"/>
      <c r="P52" s="280"/>
      <c r="Q52" s="280"/>
      <c r="R52" s="280"/>
      <c r="S52" s="280"/>
      <c r="T52" s="280"/>
      <c r="U52" s="280"/>
      <c r="V52" s="280"/>
      <c r="W52" s="280"/>
      <c r="X52" s="280"/>
      <c r="Y52" s="280"/>
      <c r="Z52" s="280"/>
      <c r="AA52" s="280"/>
      <c r="AB52" s="280"/>
      <c r="AC52" s="280"/>
      <c r="AD52" s="280"/>
      <c r="AE52" s="280"/>
      <c r="AF52" s="280"/>
      <c r="AG52" s="282" t="s">
        <v>57</v>
      </c>
      <c r="AH52" s="280"/>
      <c r="AI52" s="280"/>
      <c r="AJ52" s="280"/>
      <c r="AK52" s="280"/>
      <c r="AL52" s="280"/>
      <c r="AM52" s="280"/>
      <c r="AN52" s="281" t="s">
        <v>58</v>
      </c>
      <c r="AO52" s="280"/>
      <c r="AP52" s="280"/>
      <c r="AQ52" s="54" t="s">
        <v>59</v>
      </c>
      <c r="AR52" s="31"/>
      <c r="AS52" s="55" t="s">
        <v>60</v>
      </c>
      <c r="AT52" s="56" t="s">
        <v>61</v>
      </c>
      <c r="AU52" s="56" t="s">
        <v>62</v>
      </c>
      <c r="AV52" s="56" t="s">
        <v>63</v>
      </c>
      <c r="AW52" s="56" t="s">
        <v>64</v>
      </c>
      <c r="AX52" s="56" t="s">
        <v>65</v>
      </c>
      <c r="AY52" s="56" t="s">
        <v>66</v>
      </c>
      <c r="AZ52" s="56" t="s">
        <v>67</v>
      </c>
      <c r="BA52" s="56" t="s">
        <v>68</v>
      </c>
      <c r="BB52" s="56" t="s">
        <v>69</v>
      </c>
      <c r="BC52" s="56" t="s">
        <v>70</v>
      </c>
      <c r="BD52" s="57" t="s">
        <v>71</v>
      </c>
      <c r="BE52" s="30"/>
    </row>
    <row r="53" spans="1:91" s="2" customFormat="1" ht="10.9" customHeight="1">
      <c r="A53" s="30"/>
      <c r="B53" s="31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1"/>
      <c r="AS53" s="58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60"/>
      <c r="BE53" s="30"/>
    </row>
    <row r="54" spans="1:91" s="6" customFormat="1" ht="32.450000000000003" customHeight="1">
      <c r="B54" s="61"/>
      <c r="C54" s="62" t="s">
        <v>72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286">
        <f>ROUND(SUM(AG55:AG58),2)</f>
        <v>0</v>
      </c>
      <c r="AH54" s="286"/>
      <c r="AI54" s="286"/>
      <c r="AJ54" s="286"/>
      <c r="AK54" s="286"/>
      <c r="AL54" s="286"/>
      <c r="AM54" s="286"/>
      <c r="AN54" s="287">
        <f>SUM(AG54,AT54)</f>
        <v>0</v>
      </c>
      <c r="AO54" s="287"/>
      <c r="AP54" s="287"/>
      <c r="AQ54" s="65" t="s">
        <v>3</v>
      </c>
      <c r="AR54" s="61"/>
      <c r="AS54" s="66">
        <f>ROUND(SUM(AS55:AS58),2)</f>
        <v>0</v>
      </c>
      <c r="AT54" s="67">
        <f>ROUND(SUM(AV54:AW54),2)</f>
        <v>0</v>
      </c>
      <c r="AU54" s="68">
        <f>ROUND(SUM(AU55:AU58),5)</f>
        <v>170.42201</v>
      </c>
      <c r="AV54" s="67">
        <f>ROUND(AZ54*L29,2)</f>
        <v>0</v>
      </c>
      <c r="AW54" s="67">
        <f>ROUND(BA54*L30,2)</f>
        <v>0</v>
      </c>
      <c r="AX54" s="67">
        <f>ROUND(BB54*L29,2)</f>
        <v>0</v>
      </c>
      <c r="AY54" s="67">
        <f>ROUND(BC54*L30,2)</f>
        <v>0</v>
      </c>
      <c r="AZ54" s="67">
        <f>ROUND(SUM(AZ55:AZ58),2)</f>
        <v>0</v>
      </c>
      <c r="BA54" s="67">
        <f>ROUND(SUM(BA55:BA58),2)</f>
        <v>0</v>
      </c>
      <c r="BB54" s="67">
        <f>ROUND(SUM(BB55:BB58),2)</f>
        <v>0</v>
      </c>
      <c r="BC54" s="67">
        <f>ROUND(SUM(BC55:BC58),2)</f>
        <v>0</v>
      </c>
      <c r="BD54" s="69">
        <f>ROUND(SUM(BD55:BD58),2)</f>
        <v>0</v>
      </c>
      <c r="BS54" s="70" t="s">
        <v>73</v>
      </c>
      <c r="BT54" s="70" t="s">
        <v>74</v>
      </c>
      <c r="BU54" s="71" t="s">
        <v>75</v>
      </c>
      <c r="BV54" s="70" t="s">
        <v>76</v>
      </c>
      <c r="BW54" s="70" t="s">
        <v>5</v>
      </c>
      <c r="BX54" s="70" t="s">
        <v>77</v>
      </c>
      <c r="CL54" s="70" t="s">
        <v>18</v>
      </c>
    </row>
    <row r="55" spans="1:91" s="7" customFormat="1" ht="16.5" customHeight="1">
      <c r="A55" s="72" t="s">
        <v>78</v>
      </c>
      <c r="B55" s="73"/>
      <c r="C55" s="74"/>
      <c r="D55" s="285" t="s">
        <v>79</v>
      </c>
      <c r="E55" s="285"/>
      <c r="F55" s="285"/>
      <c r="G55" s="285"/>
      <c r="H55" s="285"/>
      <c r="I55" s="75"/>
      <c r="J55" s="285" t="s">
        <v>80</v>
      </c>
      <c r="K55" s="285"/>
      <c r="L55" s="285"/>
      <c r="M55" s="285"/>
      <c r="N55" s="285"/>
      <c r="O55" s="285"/>
      <c r="P55" s="285"/>
      <c r="Q55" s="285"/>
      <c r="R55" s="285"/>
      <c r="S55" s="285"/>
      <c r="T55" s="285"/>
      <c r="U55" s="285"/>
      <c r="V55" s="285"/>
      <c r="W55" s="285"/>
      <c r="X55" s="285"/>
      <c r="Y55" s="285"/>
      <c r="Z55" s="285"/>
      <c r="AA55" s="285"/>
      <c r="AB55" s="285"/>
      <c r="AC55" s="285"/>
      <c r="AD55" s="285"/>
      <c r="AE55" s="285"/>
      <c r="AF55" s="285"/>
      <c r="AG55" s="283">
        <f>'PS 01 - Soustrojí TG1'!J30</f>
        <v>0</v>
      </c>
      <c r="AH55" s="284"/>
      <c r="AI55" s="284"/>
      <c r="AJ55" s="284"/>
      <c r="AK55" s="284"/>
      <c r="AL55" s="284"/>
      <c r="AM55" s="284"/>
      <c r="AN55" s="283">
        <f>SUM(AG55,AT55)</f>
        <v>0</v>
      </c>
      <c r="AO55" s="284"/>
      <c r="AP55" s="284"/>
      <c r="AQ55" s="76" t="s">
        <v>81</v>
      </c>
      <c r="AR55" s="73"/>
      <c r="AS55" s="77">
        <v>0</v>
      </c>
      <c r="AT55" s="78">
        <f>ROUND(SUM(AV55:AW55),2)</f>
        <v>0</v>
      </c>
      <c r="AU55" s="79">
        <f>'PS 01 - Soustrojí TG1'!P81</f>
        <v>0</v>
      </c>
      <c r="AV55" s="78">
        <f>'PS 01 - Soustrojí TG1'!J33</f>
        <v>0</v>
      </c>
      <c r="AW55" s="78">
        <f>'PS 01 - Soustrojí TG1'!J34</f>
        <v>0</v>
      </c>
      <c r="AX55" s="78">
        <f>'PS 01 - Soustrojí TG1'!J35</f>
        <v>0</v>
      </c>
      <c r="AY55" s="78">
        <f>'PS 01 - Soustrojí TG1'!J36</f>
        <v>0</v>
      </c>
      <c r="AZ55" s="78">
        <f>'PS 01 - Soustrojí TG1'!F33</f>
        <v>0</v>
      </c>
      <c r="BA55" s="78">
        <f>'PS 01 - Soustrojí TG1'!F34</f>
        <v>0</v>
      </c>
      <c r="BB55" s="78">
        <f>'PS 01 - Soustrojí TG1'!F35</f>
        <v>0</v>
      </c>
      <c r="BC55" s="78">
        <f>'PS 01 - Soustrojí TG1'!F36</f>
        <v>0</v>
      </c>
      <c r="BD55" s="80">
        <f>'PS 01 - Soustrojí TG1'!F37</f>
        <v>0</v>
      </c>
      <c r="BT55" s="81" t="s">
        <v>82</v>
      </c>
      <c r="BV55" s="81" t="s">
        <v>76</v>
      </c>
      <c r="BW55" s="81" t="s">
        <v>83</v>
      </c>
      <c r="BX55" s="81" t="s">
        <v>5</v>
      </c>
      <c r="CL55" s="81" t="s">
        <v>18</v>
      </c>
      <c r="CM55" s="81" t="s">
        <v>84</v>
      </c>
    </row>
    <row r="56" spans="1:91" s="7" customFormat="1" ht="16.5" customHeight="1">
      <c r="A56" s="72" t="s">
        <v>78</v>
      </c>
      <c r="B56" s="73"/>
      <c r="C56" s="74"/>
      <c r="D56" s="285" t="s">
        <v>85</v>
      </c>
      <c r="E56" s="285"/>
      <c r="F56" s="285"/>
      <c r="G56" s="285"/>
      <c r="H56" s="285"/>
      <c r="I56" s="75"/>
      <c r="J56" s="285" t="s">
        <v>86</v>
      </c>
      <c r="K56" s="285"/>
      <c r="L56" s="285"/>
      <c r="M56" s="285"/>
      <c r="N56" s="285"/>
      <c r="O56" s="285"/>
      <c r="P56" s="285"/>
      <c r="Q56" s="285"/>
      <c r="R56" s="285"/>
      <c r="S56" s="285"/>
      <c r="T56" s="285"/>
      <c r="U56" s="285"/>
      <c r="V56" s="285"/>
      <c r="W56" s="285"/>
      <c r="X56" s="285"/>
      <c r="Y56" s="285"/>
      <c r="Z56" s="285"/>
      <c r="AA56" s="285"/>
      <c r="AB56" s="285"/>
      <c r="AC56" s="285"/>
      <c r="AD56" s="285"/>
      <c r="AE56" s="285"/>
      <c r="AF56" s="285"/>
      <c r="AG56" s="283">
        <f>'PS 02 - Elektro-část, říd...'!J30</f>
        <v>0</v>
      </c>
      <c r="AH56" s="284"/>
      <c r="AI56" s="284"/>
      <c r="AJ56" s="284"/>
      <c r="AK56" s="284"/>
      <c r="AL56" s="284"/>
      <c r="AM56" s="284"/>
      <c r="AN56" s="283">
        <f>SUM(AG56,AT56)</f>
        <v>0</v>
      </c>
      <c r="AO56" s="284"/>
      <c r="AP56" s="284"/>
      <c r="AQ56" s="76" t="s">
        <v>81</v>
      </c>
      <c r="AR56" s="73"/>
      <c r="AS56" s="77">
        <v>0</v>
      </c>
      <c r="AT56" s="78">
        <f>ROUND(SUM(AV56:AW56),2)</f>
        <v>0</v>
      </c>
      <c r="AU56" s="79">
        <f>'PS 02 - Elektro-část, říd...'!P81</f>
        <v>0</v>
      </c>
      <c r="AV56" s="78">
        <f>'PS 02 - Elektro-část, říd...'!J33</f>
        <v>0</v>
      </c>
      <c r="AW56" s="78">
        <f>'PS 02 - Elektro-část, říd...'!J34</f>
        <v>0</v>
      </c>
      <c r="AX56" s="78">
        <f>'PS 02 - Elektro-část, říd...'!J35</f>
        <v>0</v>
      </c>
      <c r="AY56" s="78">
        <f>'PS 02 - Elektro-část, říd...'!J36</f>
        <v>0</v>
      </c>
      <c r="AZ56" s="78">
        <f>'PS 02 - Elektro-část, říd...'!F33</f>
        <v>0</v>
      </c>
      <c r="BA56" s="78">
        <f>'PS 02 - Elektro-část, říd...'!F34</f>
        <v>0</v>
      </c>
      <c r="BB56" s="78">
        <f>'PS 02 - Elektro-část, říd...'!F35</f>
        <v>0</v>
      </c>
      <c r="BC56" s="78">
        <f>'PS 02 - Elektro-část, říd...'!F36</f>
        <v>0</v>
      </c>
      <c r="BD56" s="80">
        <f>'PS 02 - Elektro-část, říd...'!F37</f>
        <v>0</v>
      </c>
      <c r="BT56" s="81" t="s">
        <v>82</v>
      </c>
      <c r="BV56" s="81" t="s">
        <v>76</v>
      </c>
      <c r="BW56" s="81" t="s">
        <v>87</v>
      </c>
      <c r="BX56" s="81" t="s">
        <v>5</v>
      </c>
      <c r="CL56" s="81" t="s">
        <v>18</v>
      </c>
      <c r="CM56" s="81" t="s">
        <v>84</v>
      </c>
    </row>
    <row r="57" spans="1:91" s="7" customFormat="1" ht="16.5" customHeight="1">
      <c r="A57" s="72" t="s">
        <v>78</v>
      </c>
      <c r="B57" s="73"/>
      <c r="C57" s="74"/>
      <c r="D57" s="285" t="s">
        <v>88</v>
      </c>
      <c r="E57" s="285"/>
      <c r="F57" s="285"/>
      <c r="G57" s="285"/>
      <c r="H57" s="285"/>
      <c r="I57" s="75"/>
      <c r="J57" s="285" t="s">
        <v>89</v>
      </c>
      <c r="K57" s="285"/>
      <c r="L57" s="285"/>
      <c r="M57" s="285"/>
      <c r="N57" s="285"/>
      <c r="O57" s="285"/>
      <c r="P57" s="285"/>
      <c r="Q57" s="285"/>
      <c r="R57" s="285"/>
      <c r="S57" s="285"/>
      <c r="T57" s="285"/>
      <c r="U57" s="285"/>
      <c r="V57" s="285"/>
      <c r="W57" s="285"/>
      <c r="X57" s="285"/>
      <c r="Y57" s="285"/>
      <c r="Z57" s="285"/>
      <c r="AA57" s="285"/>
      <c r="AB57" s="285"/>
      <c r="AC57" s="285"/>
      <c r="AD57" s="285"/>
      <c r="AE57" s="285"/>
      <c r="AF57" s="285"/>
      <c r="AG57" s="283">
        <f>'SO 01 - Přivaděč'!J30</f>
        <v>0</v>
      </c>
      <c r="AH57" s="284"/>
      <c r="AI57" s="284"/>
      <c r="AJ57" s="284"/>
      <c r="AK57" s="284"/>
      <c r="AL57" s="284"/>
      <c r="AM57" s="284"/>
      <c r="AN57" s="283">
        <f>SUM(AG57,AT57)</f>
        <v>0</v>
      </c>
      <c r="AO57" s="284"/>
      <c r="AP57" s="284"/>
      <c r="AQ57" s="76" t="s">
        <v>81</v>
      </c>
      <c r="AR57" s="73"/>
      <c r="AS57" s="77">
        <v>0</v>
      </c>
      <c r="AT57" s="78">
        <f>ROUND(SUM(AV57:AW57),2)</f>
        <v>0</v>
      </c>
      <c r="AU57" s="79">
        <f>'SO 01 - Přivaděč'!P90</f>
        <v>170.42200990000001</v>
      </c>
      <c r="AV57" s="78">
        <f>'SO 01 - Přivaděč'!J33</f>
        <v>0</v>
      </c>
      <c r="AW57" s="78">
        <f>'SO 01 - Přivaděč'!J34</f>
        <v>0</v>
      </c>
      <c r="AX57" s="78">
        <f>'SO 01 - Přivaděč'!J35</f>
        <v>0</v>
      </c>
      <c r="AY57" s="78">
        <f>'SO 01 - Přivaděč'!J36</f>
        <v>0</v>
      </c>
      <c r="AZ57" s="78">
        <f>'SO 01 - Přivaděč'!F33</f>
        <v>0</v>
      </c>
      <c r="BA57" s="78">
        <f>'SO 01 - Přivaděč'!F34</f>
        <v>0</v>
      </c>
      <c r="BB57" s="78">
        <f>'SO 01 - Přivaděč'!F35</f>
        <v>0</v>
      </c>
      <c r="BC57" s="78">
        <f>'SO 01 - Přivaděč'!F36</f>
        <v>0</v>
      </c>
      <c r="BD57" s="80">
        <f>'SO 01 - Přivaděč'!F37</f>
        <v>0</v>
      </c>
      <c r="BT57" s="81" t="s">
        <v>82</v>
      </c>
      <c r="BV57" s="81" t="s">
        <v>76</v>
      </c>
      <c r="BW57" s="81" t="s">
        <v>90</v>
      </c>
      <c r="BX57" s="81" t="s">
        <v>5</v>
      </c>
      <c r="CL57" s="81" t="s">
        <v>18</v>
      </c>
      <c r="CM57" s="81" t="s">
        <v>84</v>
      </c>
    </row>
    <row r="58" spans="1:91" s="7" customFormat="1" ht="16.5" customHeight="1">
      <c r="A58" s="72" t="s">
        <v>78</v>
      </c>
      <c r="B58" s="73"/>
      <c r="C58" s="74"/>
      <c r="D58" s="285" t="s">
        <v>91</v>
      </c>
      <c r="E58" s="285"/>
      <c r="F58" s="285"/>
      <c r="G58" s="285"/>
      <c r="H58" s="285"/>
      <c r="I58" s="75"/>
      <c r="J58" s="285" t="s">
        <v>92</v>
      </c>
      <c r="K58" s="285"/>
      <c r="L58" s="285"/>
      <c r="M58" s="285"/>
      <c r="N58" s="285"/>
      <c r="O58" s="285"/>
      <c r="P58" s="285"/>
      <c r="Q58" s="285"/>
      <c r="R58" s="285"/>
      <c r="S58" s="285"/>
      <c r="T58" s="285"/>
      <c r="U58" s="285"/>
      <c r="V58" s="285"/>
      <c r="W58" s="285"/>
      <c r="X58" s="285"/>
      <c r="Y58" s="285"/>
      <c r="Z58" s="285"/>
      <c r="AA58" s="285"/>
      <c r="AB58" s="285"/>
      <c r="AC58" s="285"/>
      <c r="AD58" s="285"/>
      <c r="AE58" s="285"/>
      <c r="AF58" s="285"/>
      <c r="AG58" s="283">
        <f>'VON - Vedlejší a ostatní ...'!J30</f>
        <v>0</v>
      </c>
      <c r="AH58" s="284"/>
      <c r="AI58" s="284"/>
      <c r="AJ58" s="284"/>
      <c r="AK58" s="284"/>
      <c r="AL58" s="284"/>
      <c r="AM58" s="284"/>
      <c r="AN58" s="283">
        <f>SUM(AG58,AT58)</f>
        <v>0</v>
      </c>
      <c r="AO58" s="284"/>
      <c r="AP58" s="284"/>
      <c r="AQ58" s="76" t="s">
        <v>81</v>
      </c>
      <c r="AR58" s="73"/>
      <c r="AS58" s="82">
        <v>0</v>
      </c>
      <c r="AT58" s="83">
        <f>ROUND(SUM(AV58:AW58),2)</f>
        <v>0</v>
      </c>
      <c r="AU58" s="84">
        <f>'VON - Vedlejší a ostatní ...'!P83</f>
        <v>0</v>
      </c>
      <c r="AV58" s="83">
        <f>'VON - Vedlejší a ostatní ...'!J33</f>
        <v>0</v>
      </c>
      <c r="AW58" s="83">
        <f>'VON - Vedlejší a ostatní ...'!J34</f>
        <v>0</v>
      </c>
      <c r="AX58" s="83">
        <f>'VON - Vedlejší a ostatní ...'!J35</f>
        <v>0</v>
      </c>
      <c r="AY58" s="83">
        <f>'VON - Vedlejší a ostatní ...'!J36</f>
        <v>0</v>
      </c>
      <c r="AZ58" s="83">
        <f>'VON - Vedlejší a ostatní ...'!F33</f>
        <v>0</v>
      </c>
      <c r="BA58" s="83">
        <f>'VON - Vedlejší a ostatní ...'!F34</f>
        <v>0</v>
      </c>
      <c r="BB58" s="83">
        <f>'VON - Vedlejší a ostatní ...'!F35</f>
        <v>0</v>
      </c>
      <c r="BC58" s="83">
        <f>'VON - Vedlejší a ostatní ...'!F36</f>
        <v>0</v>
      </c>
      <c r="BD58" s="85">
        <f>'VON - Vedlejší a ostatní ...'!F37</f>
        <v>0</v>
      </c>
      <c r="BT58" s="81" t="s">
        <v>82</v>
      </c>
      <c r="BV58" s="81" t="s">
        <v>76</v>
      </c>
      <c r="BW58" s="81" t="s">
        <v>93</v>
      </c>
      <c r="BX58" s="81" t="s">
        <v>5</v>
      </c>
      <c r="CL58" s="81" t="s">
        <v>18</v>
      </c>
      <c r="CM58" s="81" t="s">
        <v>84</v>
      </c>
    </row>
    <row r="59" spans="1:91" s="2" customFormat="1" ht="30" customHeight="1">
      <c r="A59" s="30"/>
      <c r="B59" s="31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1"/>
      <c r="AS59" s="30"/>
      <c r="AT59" s="30"/>
      <c r="AU59" s="30"/>
      <c r="AV59" s="30"/>
      <c r="AW59" s="30"/>
      <c r="AX59" s="30"/>
      <c r="AY59" s="30"/>
      <c r="AZ59" s="30"/>
      <c r="BA59" s="30"/>
      <c r="BB59" s="30"/>
      <c r="BC59" s="30"/>
      <c r="BD59" s="30"/>
      <c r="BE59" s="30"/>
    </row>
    <row r="60" spans="1:91" s="2" customFormat="1" ht="6.95" customHeight="1">
      <c r="A60" s="30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31"/>
      <c r="AS60" s="30"/>
      <c r="AT60" s="30"/>
      <c r="AU60" s="30"/>
      <c r="AV60" s="30"/>
      <c r="AW60" s="30"/>
      <c r="AX60" s="30"/>
      <c r="AY60" s="30"/>
      <c r="AZ60" s="30"/>
      <c r="BA60" s="30"/>
      <c r="BB60" s="30"/>
      <c r="BC60" s="30"/>
      <c r="BD60" s="30"/>
      <c r="BE60" s="30"/>
    </row>
  </sheetData>
  <mergeCells count="52"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N58:AP58"/>
    <mergeCell ref="AG58:AM58"/>
    <mergeCell ref="J58:AF58"/>
    <mergeCell ref="D58:H58"/>
    <mergeCell ref="AG54:AM54"/>
    <mergeCell ref="AN54:AP54"/>
    <mergeCell ref="J56:AF56"/>
    <mergeCell ref="D56:H56"/>
    <mergeCell ref="AN56:AP56"/>
    <mergeCell ref="AG56:AM56"/>
    <mergeCell ref="J57:AF57"/>
    <mergeCell ref="AG57:AM57"/>
    <mergeCell ref="D57:H57"/>
    <mergeCell ref="AN57:AP57"/>
    <mergeCell ref="C52:G52"/>
    <mergeCell ref="AN52:AP52"/>
    <mergeCell ref="AG52:AM52"/>
    <mergeCell ref="I52:AF52"/>
    <mergeCell ref="AN55:AP55"/>
    <mergeCell ref="D55:H55"/>
    <mergeCell ref="AG55:AM55"/>
    <mergeCell ref="J55:AF55"/>
    <mergeCell ref="L45:AO45"/>
    <mergeCell ref="AM47:AN47"/>
    <mergeCell ref="AM49:AP49"/>
    <mergeCell ref="AS49:AT51"/>
    <mergeCell ref="AM50:AP50"/>
  </mergeCells>
  <hyperlinks>
    <hyperlink ref="A55" location="'PS 01 - Soustrojí TG1'!C2" display="/" xr:uid="{00000000-0004-0000-0000-000000000000}"/>
    <hyperlink ref="A56" location="'PS 02 - Elektro-část, říd...'!C2" display="/" xr:uid="{00000000-0004-0000-0000-000001000000}"/>
    <hyperlink ref="A57" location="'SO 01 - Přivaděč'!C2" display="/" xr:uid="{00000000-0004-0000-0000-000002000000}"/>
    <hyperlink ref="A58" location="'VON - Vedlejší a ostatní 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90"/>
  <sheetViews>
    <sheetView showGridLines="0" workbookViewId="0">
      <selection activeCell="E4" sqref="E4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0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86"/>
    </row>
    <row r="2" spans="1:46" s="1" customFormat="1" ht="36.950000000000003" customHeight="1">
      <c r="L2" s="302" t="s">
        <v>6</v>
      </c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8" t="s">
        <v>83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84</v>
      </c>
    </row>
    <row r="4" spans="1:46" s="1" customFormat="1" ht="24.95" customHeight="1">
      <c r="B4" s="21"/>
      <c r="D4" s="22" t="s">
        <v>94</v>
      </c>
      <c r="L4" s="21"/>
      <c r="M4" s="87" t="s">
        <v>11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15</v>
      </c>
      <c r="L6" s="21"/>
    </row>
    <row r="7" spans="1:46" s="1" customFormat="1" ht="16.5" customHeight="1">
      <c r="B7" s="21"/>
      <c r="E7" s="303" t="str">
        <f>'Rekapitulace stavby'!K6</f>
        <v>VD Luhačovice - modernizace MVE, DSP</v>
      </c>
      <c r="F7" s="304"/>
      <c r="G7" s="304"/>
      <c r="H7" s="304"/>
      <c r="L7" s="21"/>
    </row>
    <row r="8" spans="1:46" s="2" customFormat="1" ht="12" customHeight="1">
      <c r="A8" s="30"/>
      <c r="B8" s="31"/>
      <c r="C8" s="30"/>
      <c r="D8" s="27" t="s">
        <v>95</v>
      </c>
      <c r="E8" s="30"/>
      <c r="F8" s="30"/>
      <c r="G8" s="30"/>
      <c r="H8" s="30"/>
      <c r="I8" s="30"/>
      <c r="J8" s="30"/>
      <c r="K8" s="30"/>
      <c r="L8" s="88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70" t="s">
        <v>96</v>
      </c>
      <c r="F9" s="305"/>
      <c r="G9" s="305"/>
      <c r="H9" s="305"/>
      <c r="I9" s="30"/>
      <c r="J9" s="30"/>
      <c r="K9" s="30"/>
      <c r="L9" s="88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88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7" t="s">
        <v>17</v>
      </c>
      <c r="E11" s="30"/>
      <c r="F11" s="25" t="s">
        <v>18</v>
      </c>
      <c r="G11" s="30"/>
      <c r="H11" s="30"/>
      <c r="I11" s="27" t="s">
        <v>19</v>
      </c>
      <c r="J11" s="25" t="s">
        <v>3</v>
      </c>
      <c r="K11" s="30"/>
      <c r="L11" s="88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7" t="s">
        <v>20</v>
      </c>
      <c r="E12" s="30"/>
      <c r="F12" s="25" t="s">
        <v>21</v>
      </c>
      <c r="G12" s="30"/>
      <c r="H12" s="30"/>
      <c r="I12" s="27" t="s">
        <v>22</v>
      </c>
      <c r="J12" s="48" t="str">
        <f>'Rekapitulace stavby'!AN8</f>
        <v>8. 5. 2024</v>
      </c>
      <c r="K12" s="30"/>
      <c r="L12" s="88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88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24</v>
      </c>
      <c r="E14" s="30"/>
      <c r="F14" s="30"/>
      <c r="G14" s="30"/>
      <c r="H14" s="30"/>
      <c r="I14" s="27" t="s">
        <v>25</v>
      </c>
      <c r="J14" s="25" t="s">
        <v>26</v>
      </c>
      <c r="K14" s="30"/>
      <c r="L14" s="88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5" t="s">
        <v>27</v>
      </c>
      <c r="F15" s="30"/>
      <c r="G15" s="30"/>
      <c r="H15" s="30"/>
      <c r="I15" s="27" t="s">
        <v>28</v>
      </c>
      <c r="J15" s="25" t="s">
        <v>29</v>
      </c>
      <c r="K15" s="30"/>
      <c r="L15" s="88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88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7" t="s">
        <v>30</v>
      </c>
      <c r="E17" s="30"/>
      <c r="F17" s="30"/>
      <c r="G17" s="30"/>
      <c r="H17" s="30"/>
      <c r="I17" s="27" t="s">
        <v>25</v>
      </c>
      <c r="J17" s="25" t="str">
        <f>'Rekapitulace stavby'!AN13</f>
        <v/>
      </c>
      <c r="K17" s="30"/>
      <c r="L17" s="88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88" t="str">
        <f>'Rekapitulace stavby'!E14</f>
        <v xml:space="preserve"> </v>
      </c>
      <c r="F18" s="288"/>
      <c r="G18" s="288"/>
      <c r="H18" s="288"/>
      <c r="I18" s="27" t="s">
        <v>28</v>
      </c>
      <c r="J18" s="25" t="str">
        <f>'Rekapitulace stavby'!AN14</f>
        <v/>
      </c>
      <c r="K18" s="30"/>
      <c r="L18" s="88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88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7" t="s">
        <v>32</v>
      </c>
      <c r="E20" s="30"/>
      <c r="F20" s="30"/>
      <c r="G20" s="30"/>
      <c r="H20" s="30"/>
      <c r="I20" s="27" t="s">
        <v>25</v>
      </c>
      <c r="J20" s="25" t="s">
        <v>33</v>
      </c>
      <c r="K20" s="30"/>
      <c r="L20" s="88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5" t="s">
        <v>34</v>
      </c>
      <c r="F21" s="30"/>
      <c r="G21" s="30"/>
      <c r="H21" s="30"/>
      <c r="I21" s="27" t="s">
        <v>28</v>
      </c>
      <c r="J21" s="25" t="s">
        <v>35</v>
      </c>
      <c r="K21" s="30"/>
      <c r="L21" s="88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88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7" t="s">
        <v>37</v>
      </c>
      <c r="E23" s="30"/>
      <c r="F23" s="30"/>
      <c r="G23" s="30"/>
      <c r="H23" s="30"/>
      <c r="I23" s="27" t="s">
        <v>25</v>
      </c>
      <c r="J23" s="25" t="str">
        <f>IF('Rekapitulace stavby'!AN19="","",'Rekapitulace stavby'!AN19)</f>
        <v/>
      </c>
      <c r="K23" s="30"/>
      <c r="L23" s="88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5" t="str">
        <f>IF('Rekapitulace stavby'!E20="","",'Rekapitulace stavby'!E20)</f>
        <v xml:space="preserve"> </v>
      </c>
      <c r="F24" s="30"/>
      <c r="G24" s="30"/>
      <c r="H24" s="30"/>
      <c r="I24" s="27" t="s">
        <v>28</v>
      </c>
      <c r="J24" s="25" t="str">
        <f>IF('Rekapitulace stavby'!AN20="","",'Rekapitulace stavby'!AN20)</f>
        <v/>
      </c>
      <c r="K24" s="30"/>
      <c r="L24" s="88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88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7" t="s">
        <v>38</v>
      </c>
      <c r="E26" s="30"/>
      <c r="F26" s="30"/>
      <c r="G26" s="30"/>
      <c r="H26" s="30"/>
      <c r="I26" s="30"/>
      <c r="J26" s="30"/>
      <c r="K26" s="30"/>
      <c r="L26" s="88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89"/>
      <c r="B27" s="90"/>
      <c r="C27" s="89"/>
      <c r="D27" s="89"/>
      <c r="E27" s="291" t="s">
        <v>3</v>
      </c>
      <c r="F27" s="291"/>
      <c r="G27" s="291"/>
      <c r="H27" s="291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88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59"/>
      <c r="E29" s="59"/>
      <c r="F29" s="59"/>
      <c r="G29" s="59"/>
      <c r="H29" s="59"/>
      <c r="I29" s="59"/>
      <c r="J29" s="59"/>
      <c r="K29" s="59"/>
      <c r="L29" s="88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2" t="s">
        <v>40</v>
      </c>
      <c r="E30" s="30"/>
      <c r="F30" s="30"/>
      <c r="G30" s="30"/>
      <c r="H30" s="30"/>
      <c r="I30" s="30"/>
      <c r="J30" s="64">
        <f>ROUND(J81, 2)</f>
        <v>0</v>
      </c>
      <c r="K30" s="30"/>
      <c r="L30" s="88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59"/>
      <c r="E31" s="59"/>
      <c r="F31" s="59"/>
      <c r="G31" s="59"/>
      <c r="H31" s="59"/>
      <c r="I31" s="59"/>
      <c r="J31" s="59"/>
      <c r="K31" s="59"/>
      <c r="L31" s="88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42</v>
      </c>
      <c r="G32" s="30"/>
      <c r="H32" s="30"/>
      <c r="I32" s="34" t="s">
        <v>41</v>
      </c>
      <c r="J32" s="34" t="s">
        <v>43</v>
      </c>
      <c r="K32" s="30"/>
      <c r="L32" s="88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3" t="s">
        <v>44</v>
      </c>
      <c r="E33" s="27" t="s">
        <v>45</v>
      </c>
      <c r="F33" s="94">
        <f>ROUND((SUM(BE81:BE89)),  2)</f>
        <v>0</v>
      </c>
      <c r="G33" s="30"/>
      <c r="H33" s="30"/>
      <c r="I33" s="95">
        <v>0.21</v>
      </c>
      <c r="J33" s="94">
        <f>ROUND(((SUM(BE81:BE89))*I33),  2)</f>
        <v>0</v>
      </c>
      <c r="K33" s="30"/>
      <c r="L33" s="88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7" t="s">
        <v>46</v>
      </c>
      <c r="F34" s="94">
        <f>ROUND((SUM(BF81:BF89)),  2)</f>
        <v>0</v>
      </c>
      <c r="G34" s="30"/>
      <c r="H34" s="30"/>
      <c r="I34" s="95">
        <v>0.12</v>
      </c>
      <c r="J34" s="94">
        <f>ROUND(((SUM(BF81:BF89))*I34),  2)</f>
        <v>0</v>
      </c>
      <c r="K34" s="30"/>
      <c r="L34" s="88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7" t="s">
        <v>47</v>
      </c>
      <c r="F35" s="94">
        <f>ROUND((SUM(BG81:BG89)),  2)</f>
        <v>0</v>
      </c>
      <c r="G35" s="30"/>
      <c r="H35" s="30"/>
      <c r="I35" s="95">
        <v>0.21</v>
      </c>
      <c r="J35" s="94">
        <f>0</f>
        <v>0</v>
      </c>
      <c r="K35" s="30"/>
      <c r="L35" s="88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7" t="s">
        <v>48</v>
      </c>
      <c r="F36" s="94">
        <f>ROUND((SUM(BH81:BH89)),  2)</f>
        <v>0</v>
      </c>
      <c r="G36" s="30"/>
      <c r="H36" s="30"/>
      <c r="I36" s="95">
        <v>0.12</v>
      </c>
      <c r="J36" s="94">
        <f>0</f>
        <v>0</v>
      </c>
      <c r="K36" s="30"/>
      <c r="L36" s="88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49</v>
      </c>
      <c r="F37" s="94">
        <f>ROUND((SUM(BI81:BI89)),  2)</f>
        <v>0</v>
      </c>
      <c r="G37" s="30"/>
      <c r="H37" s="30"/>
      <c r="I37" s="95">
        <v>0</v>
      </c>
      <c r="J37" s="94">
        <f>0</f>
        <v>0</v>
      </c>
      <c r="K37" s="30"/>
      <c r="L37" s="88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88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96"/>
      <c r="D39" s="97" t="s">
        <v>50</v>
      </c>
      <c r="E39" s="53"/>
      <c r="F39" s="53"/>
      <c r="G39" s="98" t="s">
        <v>51</v>
      </c>
      <c r="H39" s="99" t="s">
        <v>52</v>
      </c>
      <c r="I39" s="53"/>
      <c r="J39" s="100">
        <f>SUM(J30:J37)</f>
        <v>0</v>
      </c>
      <c r="K39" s="101"/>
      <c r="L39" s="88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88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4" spans="1:31" s="2" customFormat="1" ht="6.95" customHeight="1">
      <c r="A44" s="30"/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88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2" customFormat="1" ht="24.95" customHeight="1">
      <c r="A45" s="30"/>
      <c r="B45" s="31"/>
      <c r="C45" s="22" t="s">
        <v>97</v>
      </c>
      <c r="D45" s="30"/>
      <c r="E45" s="30"/>
      <c r="F45" s="30"/>
      <c r="G45" s="30"/>
      <c r="H45" s="30"/>
      <c r="I45" s="30"/>
      <c r="J45" s="30"/>
      <c r="K45" s="30"/>
      <c r="L45" s="88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</row>
    <row r="46" spans="1:31" s="2" customFormat="1" ht="6.95" customHeight="1">
      <c r="A46" s="30"/>
      <c r="B46" s="31"/>
      <c r="C46" s="30"/>
      <c r="D46" s="30"/>
      <c r="E46" s="30"/>
      <c r="F46" s="30"/>
      <c r="G46" s="30"/>
      <c r="H46" s="30"/>
      <c r="I46" s="30"/>
      <c r="J46" s="30"/>
      <c r="K46" s="30"/>
      <c r="L46" s="88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</row>
    <row r="47" spans="1:31" s="2" customFormat="1" ht="12" customHeight="1">
      <c r="A47" s="30"/>
      <c r="B47" s="31"/>
      <c r="C47" s="27" t="s">
        <v>15</v>
      </c>
      <c r="D47" s="30"/>
      <c r="E47" s="30"/>
      <c r="F47" s="30"/>
      <c r="G47" s="30"/>
      <c r="H47" s="30"/>
      <c r="I47" s="30"/>
      <c r="J47" s="30"/>
      <c r="K47" s="30"/>
      <c r="L47" s="88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</row>
    <row r="48" spans="1:31" s="2" customFormat="1" ht="16.5" customHeight="1">
      <c r="A48" s="30"/>
      <c r="B48" s="31"/>
      <c r="C48" s="30"/>
      <c r="D48" s="30"/>
      <c r="E48" s="303" t="str">
        <f>E7</f>
        <v>VD Luhačovice - modernizace MVE, DSP</v>
      </c>
      <c r="F48" s="304"/>
      <c r="G48" s="304"/>
      <c r="H48" s="304"/>
      <c r="I48" s="30"/>
      <c r="J48" s="30"/>
      <c r="K48" s="30"/>
      <c r="L48" s="88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</row>
    <row r="49" spans="1:47" s="2" customFormat="1" ht="12" customHeight="1">
      <c r="A49" s="30"/>
      <c r="B49" s="31"/>
      <c r="C49" s="27" t="s">
        <v>95</v>
      </c>
      <c r="D49" s="30"/>
      <c r="E49" s="30"/>
      <c r="F49" s="30"/>
      <c r="G49" s="30"/>
      <c r="H49" s="30"/>
      <c r="I49" s="30"/>
      <c r="J49" s="30"/>
      <c r="K49" s="30"/>
      <c r="L49" s="88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:47" s="2" customFormat="1" ht="16.5" customHeight="1">
      <c r="A50" s="30"/>
      <c r="B50" s="31"/>
      <c r="C50" s="30"/>
      <c r="D50" s="30"/>
      <c r="E50" s="270" t="str">
        <f>E9</f>
        <v>PS 01 - Soustrojí TG1</v>
      </c>
      <c r="F50" s="305"/>
      <c r="G50" s="305"/>
      <c r="H50" s="305"/>
      <c r="I50" s="30"/>
      <c r="J50" s="30"/>
      <c r="K50" s="30"/>
      <c r="L50" s="88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</row>
    <row r="51" spans="1:47" s="2" customFormat="1" ht="6.95" customHeight="1">
      <c r="A51" s="30"/>
      <c r="B51" s="31"/>
      <c r="C51" s="30"/>
      <c r="D51" s="30"/>
      <c r="E51" s="30"/>
      <c r="F51" s="30"/>
      <c r="G51" s="30"/>
      <c r="H51" s="30"/>
      <c r="I51" s="30"/>
      <c r="J51" s="30"/>
      <c r="K51" s="30"/>
      <c r="L51" s="88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</row>
    <row r="52" spans="1:47" s="2" customFormat="1" ht="12" customHeight="1">
      <c r="A52" s="30"/>
      <c r="B52" s="31"/>
      <c r="C52" s="27" t="s">
        <v>20</v>
      </c>
      <c r="D52" s="30"/>
      <c r="E52" s="30"/>
      <c r="F52" s="25" t="str">
        <f>F12</f>
        <v>VD Luhačovice</v>
      </c>
      <c r="G52" s="30"/>
      <c r="H52" s="30"/>
      <c r="I52" s="27" t="s">
        <v>22</v>
      </c>
      <c r="J52" s="48" t="str">
        <f>IF(J12="","",J12)</f>
        <v>8. 5. 2024</v>
      </c>
      <c r="K52" s="30"/>
      <c r="L52" s="88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</row>
    <row r="53" spans="1:47" s="2" customFormat="1" ht="6.95" customHeight="1">
      <c r="A53" s="30"/>
      <c r="B53" s="31"/>
      <c r="C53" s="30"/>
      <c r="D53" s="30"/>
      <c r="E53" s="30"/>
      <c r="F53" s="30"/>
      <c r="G53" s="30"/>
      <c r="H53" s="30"/>
      <c r="I53" s="30"/>
      <c r="J53" s="30"/>
      <c r="K53" s="30"/>
      <c r="L53" s="88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</row>
    <row r="54" spans="1:47" s="2" customFormat="1" ht="15.2" customHeight="1">
      <c r="A54" s="30"/>
      <c r="B54" s="31"/>
      <c r="C54" s="27" t="s">
        <v>24</v>
      </c>
      <c r="D54" s="30"/>
      <c r="E54" s="30"/>
      <c r="F54" s="25" t="str">
        <f>E15</f>
        <v>Povodí Moravy, s.p.</v>
      </c>
      <c r="G54" s="30"/>
      <c r="H54" s="30"/>
      <c r="I54" s="27" t="s">
        <v>32</v>
      </c>
      <c r="J54" s="28" t="str">
        <f>E21</f>
        <v>EnviHydro s.r.o.</v>
      </c>
      <c r="K54" s="30"/>
      <c r="L54" s="88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</row>
    <row r="55" spans="1:47" s="2" customFormat="1" ht="15.2" customHeight="1">
      <c r="A55" s="30"/>
      <c r="B55" s="31"/>
      <c r="C55" s="27" t="s">
        <v>30</v>
      </c>
      <c r="D55" s="30"/>
      <c r="E55" s="30"/>
      <c r="F55" s="25" t="str">
        <f>IF(E18="","",E18)</f>
        <v xml:space="preserve"> </v>
      </c>
      <c r="G55" s="30"/>
      <c r="H55" s="30"/>
      <c r="I55" s="27" t="s">
        <v>37</v>
      </c>
      <c r="J55" s="28" t="str">
        <f>E24</f>
        <v xml:space="preserve"> </v>
      </c>
      <c r="K55" s="30"/>
      <c r="L55" s="88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</row>
    <row r="56" spans="1:47" s="2" customFormat="1" ht="10.35" customHeight="1">
      <c r="A56" s="30"/>
      <c r="B56" s="31"/>
      <c r="C56" s="30"/>
      <c r="D56" s="30"/>
      <c r="E56" s="30"/>
      <c r="F56" s="30"/>
      <c r="G56" s="30"/>
      <c r="H56" s="30"/>
      <c r="I56" s="30"/>
      <c r="J56" s="30"/>
      <c r="K56" s="30"/>
      <c r="L56" s="88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</row>
    <row r="57" spans="1:47" s="2" customFormat="1" ht="29.25" customHeight="1">
      <c r="A57" s="30"/>
      <c r="B57" s="31"/>
      <c r="C57" s="102" t="s">
        <v>98</v>
      </c>
      <c r="D57" s="96"/>
      <c r="E57" s="96"/>
      <c r="F57" s="96"/>
      <c r="G57" s="96"/>
      <c r="H57" s="96"/>
      <c r="I57" s="96"/>
      <c r="J57" s="103" t="s">
        <v>99</v>
      </c>
      <c r="K57" s="96"/>
      <c r="L57" s="88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</row>
    <row r="58" spans="1:47" s="2" customFormat="1" ht="10.35" customHeight="1">
      <c r="A58" s="30"/>
      <c r="B58" s="31"/>
      <c r="C58" s="30"/>
      <c r="D58" s="30"/>
      <c r="E58" s="30"/>
      <c r="F58" s="30"/>
      <c r="G58" s="30"/>
      <c r="H58" s="30"/>
      <c r="I58" s="30"/>
      <c r="J58" s="30"/>
      <c r="K58" s="30"/>
      <c r="L58" s="88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</row>
    <row r="59" spans="1:47" s="2" customFormat="1" ht="22.9" customHeight="1">
      <c r="A59" s="30"/>
      <c r="B59" s="31"/>
      <c r="C59" s="104" t="s">
        <v>72</v>
      </c>
      <c r="D59" s="30"/>
      <c r="E59" s="30"/>
      <c r="F59" s="30"/>
      <c r="G59" s="30"/>
      <c r="H59" s="30"/>
      <c r="I59" s="30"/>
      <c r="J59" s="64">
        <f>J81</f>
        <v>0</v>
      </c>
      <c r="K59" s="30"/>
      <c r="L59" s="88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U59" s="18" t="s">
        <v>100</v>
      </c>
    </row>
    <row r="60" spans="1:47" s="9" customFormat="1" ht="24.95" customHeight="1">
      <c r="B60" s="105"/>
      <c r="D60" s="106" t="s">
        <v>101</v>
      </c>
      <c r="E60" s="107"/>
      <c r="F60" s="107"/>
      <c r="G60" s="107"/>
      <c r="H60" s="107"/>
      <c r="I60" s="107"/>
      <c r="J60" s="108">
        <f>J82</f>
        <v>0</v>
      </c>
      <c r="L60" s="105"/>
    </row>
    <row r="61" spans="1:47" s="10" customFormat="1" ht="19.899999999999999" customHeight="1">
      <c r="B61" s="109"/>
      <c r="D61" s="110" t="s">
        <v>102</v>
      </c>
      <c r="E61" s="111"/>
      <c r="F61" s="111"/>
      <c r="G61" s="111"/>
      <c r="H61" s="111"/>
      <c r="I61" s="111"/>
      <c r="J61" s="112">
        <f>J83</f>
        <v>0</v>
      </c>
      <c r="L61" s="109"/>
    </row>
    <row r="62" spans="1:47" s="2" customFormat="1" ht="21.75" customHeight="1">
      <c r="A62" s="30"/>
      <c r="B62" s="31"/>
      <c r="C62" s="30"/>
      <c r="D62" s="30"/>
      <c r="E62" s="30"/>
      <c r="F62" s="30"/>
      <c r="G62" s="30"/>
      <c r="H62" s="30"/>
      <c r="I62" s="30"/>
      <c r="J62" s="30"/>
      <c r="K62" s="30"/>
      <c r="L62" s="88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</row>
    <row r="63" spans="1:47" s="2" customFormat="1" ht="6.95" customHeight="1">
      <c r="A63" s="30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88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</row>
    <row r="67" spans="1:31" s="2" customFormat="1" ht="6.95" customHeight="1">
      <c r="A67" s="30"/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88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</row>
    <row r="68" spans="1:31" s="2" customFormat="1" ht="24.95" customHeight="1">
      <c r="A68" s="30"/>
      <c r="B68" s="31"/>
      <c r="C68" s="22" t="s">
        <v>103</v>
      </c>
      <c r="D68" s="30"/>
      <c r="E68" s="30"/>
      <c r="F68" s="30"/>
      <c r="G68" s="30"/>
      <c r="H68" s="30"/>
      <c r="I68" s="30"/>
      <c r="J68" s="30"/>
      <c r="K68" s="30"/>
      <c r="L68" s="88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</row>
    <row r="69" spans="1:31" s="2" customFormat="1" ht="6.95" customHeight="1">
      <c r="A69" s="30"/>
      <c r="B69" s="31"/>
      <c r="C69" s="30"/>
      <c r="D69" s="30"/>
      <c r="E69" s="30"/>
      <c r="F69" s="30"/>
      <c r="G69" s="30"/>
      <c r="H69" s="30"/>
      <c r="I69" s="30"/>
      <c r="J69" s="30"/>
      <c r="K69" s="30"/>
      <c r="L69" s="88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</row>
    <row r="70" spans="1:31" s="2" customFormat="1" ht="12" customHeight="1">
      <c r="A70" s="30"/>
      <c r="B70" s="31"/>
      <c r="C70" s="27" t="s">
        <v>15</v>
      </c>
      <c r="D70" s="30"/>
      <c r="E70" s="30"/>
      <c r="F70" s="30"/>
      <c r="G70" s="30"/>
      <c r="H70" s="30"/>
      <c r="I70" s="30"/>
      <c r="J70" s="30"/>
      <c r="K70" s="30"/>
      <c r="L70" s="88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</row>
    <row r="71" spans="1:31" s="2" customFormat="1" ht="16.5" customHeight="1">
      <c r="A71" s="30"/>
      <c r="B71" s="31"/>
      <c r="C71" s="30"/>
      <c r="D71" s="30"/>
      <c r="E71" s="303" t="str">
        <f>E7</f>
        <v>VD Luhačovice - modernizace MVE, DSP</v>
      </c>
      <c r="F71" s="304"/>
      <c r="G71" s="304"/>
      <c r="H71" s="304"/>
      <c r="I71" s="30"/>
      <c r="J71" s="30"/>
      <c r="K71" s="30"/>
      <c r="L71" s="88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</row>
    <row r="72" spans="1:31" s="2" customFormat="1" ht="12" customHeight="1">
      <c r="A72" s="30"/>
      <c r="B72" s="31"/>
      <c r="C72" s="27" t="s">
        <v>95</v>
      </c>
      <c r="D72" s="30"/>
      <c r="E72" s="30"/>
      <c r="F72" s="30"/>
      <c r="G72" s="30"/>
      <c r="H72" s="30"/>
      <c r="I72" s="30"/>
      <c r="J72" s="30"/>
      <c r="K72" s="30"/>
      <c r="L72" s="88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</row>
    <row r="73" spans="1:31" s="2" customFormat="1" ht="16.5" customHeight="1">
      <c r="A73" s="30"/>
      <c r="B73" s="31"/>
      <c r="C73" s="30"/>
      <c r="D73" s="30"/>
      <c r="E73" s="270" t="str">
        <f>E9</f>
        <v>PS 01 - Soustrojí TG1</v>
      </c>
      <c r="F73" s="305"/>
      <c r="G73" s="305"/>
      <c r="H73" s="305"/>
      <c r="I73" s="30"/>
      <c r="J73" s="30"/>
      <c r="K73" s="30"/>
      <c r="L73" s="88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</row>
    <row r="74" spans="1:31" s="2" customFormat="1" ht="6.95" customHeight="1">
      <c r="A74" s="30"/>
      <c r="B74" s="31"/>
      <c r="C74" s="30"/>
      <c r="D74" s="30"/>
      <c r="E74" s="30"/>
      <c r="F74" s="30"/>
      <c r="G74" s="30"/>
      <c r="H74" s="30"/>
      <c r="I74" s="30"/>
      <c r="J74" s="30"/>
      <c r="K74" s="30"/>
      <c r="L74" s="88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</row>
    <row r="75" spans="1:31" s="2" customFormat="1" ht="12" customHeight="1">
      <c r="A75" s="30"/>
      <c r="B75" s="31"/>
      <c r="C75" s="27" t="s">
        <v>20</v>
      </c>
      <c r="D75" s="30"/>
      <c r="E75" s="30"/>
      <c r="F75" s="25" t="str">
        <f>F12</f>
        <v>VD Luhačovice</v>
      </c>
      <c r="G75" s="30"/>
      <c r="H75" s="30"/>
      <c r="I75" s="27" t="s">
        <v>22</v>
      </c>
      <c r="J75" s="48" t="str">
        <f>IF(J12="","",J12)</f>
        <v>8. 5. 2024</v>
      </c>
      <c r="K75" s="30"/>
      <c r="L75" s="88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</row>
    <row r="76" spans="1:31" s="2" customFormat="1" ht="6.95" customHeight="1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88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5.2" customHeight="1">
      <c r="A77" s="30"/>
      <c r="B77" s="31"/>
      <c r="C77" s="27" t="s">
        <v>24</v>
      </c>
      <c r="D77" s="30"/>
      <c r="E77" s="30"/>
      <c r="F77" s="25" t="str">
        <f>E15</f>
        <v>Povodí Moravy, s.p.</v>
      </c>
      <c r="G77" s="30"/>
      <c r="H77" s="30"/>
      <c r="I77" s="27" t="s">
        <v>32</v>
      </c>
      <c r="J77" s="28" t="str">
        <f>E21</f>
        <v>EnviHydro s.r.o.</v>
      </c>
      <c r="K77" s="30"/>
      <c r="L77" s="88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s="2" customFormat="1" ht="15.2" customHeight="1">
      <c r="A78" s="30"/>
      <c r="B78" s="31"/>
      <c r="C78" s="27" t="s">
        <v>30</v>
      </c>
      <c r="D78" s="30"/>
      <c r="E78" s="30"/>
      <c r="F78" s="25" t="str">
        <f>IF(E18="","",E18)</f>
        <v xml:space="preserve"> </v>
      </c>
      <c r="G78" s="30"/>
      <c r="H78" s="30"/>
      <c r="I78" s="27" t="s">
        <v>37</v>
      </c>
      <c r="J78" s="28" t="str">
        <f>E24</f>
        <v xml:space="preserve"> </v>
      </c>
      <c r="K78" s="30"/>
      <c r="L78" s="88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</row>
    <row r="79" spans="1:31" s="2" customFormat="1" ht="10.35" customHeight="1">
      <c r="A79" s="30"/>
      <c r="B79" s="31"/>
      <c r="C79" s="30"/>
      <c r="D79" s="30"/>
      <c r="E79" s="30"/>
      <c r="F79" s="30"/>
      <c r="G79" s="30"/>
      <c r="H79" s="30"/>
      <c r="I79" s="30"/>
      <c r="J79" s="30"/>
      <c r="K79" s="30"/>
      <c r="L79" s="88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</row>
    <row r="80" spans="1:31" s="11" customFormat="1" ht="29.25" customHeight="1">
      <c r="A80" s="113"/>
      <c r="B80" s="114"/>
      <c r="C80" s="115" t="s">
        <v>104</v>
      </c>
      <c r="D80" s="116" t="s">
        <v>59</v>
      </c>
      <c r="E80" s="116" t="s">
        <v>55</v>
      </c>
      <c r="F80" s="116" t="s">
        <v>56</v>
      </c>
      <c r="G80" s="116" t="s">
        <v>105</v>
      </c>
      <c r="H80" s="116" t="s">
        <v>106</v>
      </c>
      <c r="I80" s="116" t="s">
        <v>107</v>
      </c>
      <c r="J80" s="116" t="s">
        <v>99</v>
      </c>
      <c r="K80" s="117" t="s">
        <v>108</v>
      </c>
      <c r="L80" s="118"/>
      <c r="M80" s="55" t="s">
        <v>3</v>
      </c>
      <c r="N80" s="56" t="s">
        <v>44</v>
      </c>
      <c r="O80" s="56" t="s">
        <v>109</v>
      </c>
      <c r="P80" s="56" t="s">
        <v>110</v>
      </c>
      <c r="Q80" s="56" t="s">
        <v>111</v>
      </c>
      <c r="R80" s="56" t="s">
        <v>112</v>
      </c>
      <c r="S80" s="56" t="s">
        <v>113</v>
      </c>
      <c r="T80" s="57" t="s">
        <v>114</v>
      </c>
      <c r="U80" s="113"/>
      <c r="V80" s="113"/>
      <c r="W80" s="113"/>
      <c r="X80" s="113"/>
      <c r="Y80" s="113"/>
      <c r="Z80" s="113"/>
      <c r="AA80" s="113"/>
      <c r="AB80" s="113"/>
      <c r="AC80" s="113"/>
      <c r="AD80" s="113"/>
      <c r="AE80" s="113"/>
    </row>
    <row r="81" spans="1:65" s="2" customFormat="1" ht="22.9" customHeight="1">
      <c r="A81" s="30"/>
      <c r="B81" s="31"/>
      <c r="C81" s="62" t="s">
        <v>115</v>
      </c>
      <c r="D81" s="30"/>
      <c r="E81" s="30"/>
      <c r="F81" s="30"/>
      <c r="G81" s="30"/>
      <c r="H81" s="30"/>
      <c r="I81" s="30"/>
      <c r="J81" s="119">
        <f>BK81</f>
        <v>0</v>
      </c>
      <c r="K81" s="30"/>
      <c r="L81" s="31"/>
      <c r="M81" s="58"/>
      <c r="N81" s="49"/>
      <c r="O81" s="59"/>
      <c r="P81" s="120">
        <f>P82</f>
        <v>0</v>
      </c>
      <c r="Q81" s="59"/>
      <c r="R81" s="120">
        <f>R82</f>
        <v>0</v>
      </c>
      <c r="S81" s="59"/>
      <c r="T81" s="121">
        <f>T82</f>
        <v>0</v>
      </c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T81" s="18" t="s">
        <v>73</v>
      </c>
      <c r="AU81" s="18" t="s">
        <v>100</v>
      </c>
      <c r="BK81" s="122">
        <f>BK82</f>
        <v>0</v>
      </c>
    </row>
    <row r="82" spans="1:65" s="12" customFormat="1" ht="25.9" customHeight="1">
      <c r="B82" s="123"/>
      <c r="D82" s="124" t="s">
        <v>73</v>
      </c>
      <c r="E82" s="125" t="s">
        <v>116</v>
      </c>
      <c r="F82" s="125" t="s">
        <v>117</v>
      </c>
      <c r="J82" s="126">
        <f>BK82</f>
        <v>0</v>
      </c>
      <c r="L82" s="123"/>
      <c r="M82" s="127"/>
      <c r="N82" s="128"/>
      <c r="O82" s="128"/>
      <c r="P82" s="129">
        <f>P83</f>
        <v>0</v>
      </c>
      <c r="Q82" s="128"/>
      <c r="R82" s="129">
        <f>R83</f>
        <v>0</v>
      </c>
      <c r="S82" s="128"/>
      <c r="T82" s="130">
        <f>T83</f>
        <v>0</v>
      </c>
      <c r="AR82" s="124" t="s">
        <v>118</v>
      </c>
      <c r="AT82" s="131" t="s">
        <v>73</v>
      </c>
      <c r="AU82" s="131" t="s">
        <v>74</v>
      </c>
      <c r="AY82" s="124" t="s">
        <v>119</v>
      </c>
      <c r="BK82" s="132">
        <f>BK83</f>
        <v>0</v>
      </c>
    </row>
    <row r="83" spans="1:65" s="12" customFormat="1" ht="22.9" customHeight="1">
      <c r="B83" s="123"/>
      <c r="D83" s="124" t="s">
        <v>73</v>
      </c>
      <c r="E83" s="133" t="s">
        <v>120</v>
      </c>
      <c r="F83" s="133" t="s">
        <v>121</v>
      </c>
      <c r="J83" s="134">
        <f>BK83</f>
        <v>0</v>
      </c>
      <c r="L83" s="123"/>
      <c r="M83" s="127"/>
      <c r="N83" s="128"/>
      <c r="O83" s="128"/>
      <c r="P83" s="129">
        <f>SUM(P84:P89)</f>
        <v>0</v>
      </c>
      <c r="Q83" s="128"/>
      <c r="R83" s="129">
        <f>SUM(R84:R89)</f>
        <v>0</v>
      </c>
      <c r="S83" s="128"/>
      <c r="T83" s="130">
        <f>SUM(T84:T89)</f>
        <v>0</v>
      </c>
      <c r="AR83" s="124" t="s">
        <v>118</v>
      </c>
      <c r="AT83" s="131" t="s">
        <v>73</v>
      </c>
      <c r="AU83" s="131" t="s">
        <v>82</v>
      </c>
      <c r="AY83" s="124" t="s">
        <v>119</v>
      </c>
      <c r="BK83" s="132">
        <f>SUM(BK84:BK89)</f>
        <v>0</v>
      </c>
    </row>
    <row r="84" spans="1:65" s="2" customFormat="1" ht="16.5" customHeight="1">
      <c r="A84" s="30"/>
      <c r="B84" s="135"/>
      <c r="C84" s="136" t="s">
        <v>82</v>
      </c>
      <c r="D84" s="136" t="s">
        <v>122</v>
      </c>
      <c r="E84" s="137" t="s">
        <v>123</v>
      </c>
      <c r="F84" s="138" t="s">
        <v>124</v>
      </c>
      <c r="G84" s="139" t="s">
        <v>125</v>
      </c>
      <c r="H84" s="140">
        <v>1</v>
      </c>
      <c r="I84" s="141">
        <v>0</v>
      </c>
      <c r="J84" s="141">
        <f t="shared" ref="J84:J89" si="0">ROUND(I84*H84,2)</f>
        <v>0</v>
      </c>
      <c r="K84" s="138" t="s">
        <v>3</v>
      </c>
      <c r="L84" s="31"/>
      <c r="M84" s="142" t="s">
        <v>3</v>
      </c>
      <c r="N84" s="143" t="s">
        <v>45</v>
      </c>
      <c r="O84" s="144">
        <v>0</v>
      </c>
      <c r="P84" s="144">
        <f t="shared" ref="P84:P89" si="1">O84*H84</f>
        <v>0</v>
      </c>
      <c r="Q84" s="144">
        <v>0</v>
      </c>
      <c r="R84" s="144">
        <f t="shared" ref="R84:R89" si="2">Q84*H84</f>
        <v>0</v>
      </c>
      <c r="S84" s="144">
        <v>0</v>
      </c>
      <c r="T84" s="145">
        <f t="shared" ref="T84:T89" si="3">S84*H84</f>
        <v>0</v>
      </c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R84" s="146" t="s">
        <v>126</v>
      </c>
      <c r="AT84" s="146" t="s">
        <v>122</v>
      </c>
      <c r="AU84" s="146" t="s">
        <v>84</v>
      </c>
      <c r="AY84" s="18" t="s">
        <v>119</v>
      </c>
      <c r="BE84" s="147">
        <f t="shared" ref="BE84:BE89" si="4">IF(N84="základní",J84,0)</f>
        <v>0</v>
      </c>
      <c r="BF84" s="147">
        <f t="shared" ref="BF84:BF89" si="5">IF(N84="snížená",J84,0)</f>
        <v>0</v>
      </c>
      <c r="BG84" s="147">
        <f t="shared" ref="BG84:BG89" si="6">IF(N84="zákl. přenesená",J84,0)</f>
        <v>0</v>
      </c>
      <c r="BH84" s="147">
        <f t="shared" ref="BH84:BH89" si="7">IF(N84="sníž. přenesená",J84,0)</f>
        <v>0</v>
      </c>
      <c r="BI84" s="147">
        <f t="shared" ref="BI84:BI89" si="8">IF(N84="nulová",J84,0)</f>
        <v>0</v>
      </c>
      <c r="BJ84" s="18" t="s">
        <v>82</v>
      </c>
      <c r="BK84" s="147">
        <f t="shared" ref="BK84:BK89" si="9">ROUND(I84*H84,2)</f>
        <v>0</v>
      </c>
      <c r="BL84" s="18" t="s">
        <v>126</v>
      </c>
      <c r="BM84" s="146" t="s">
        <v>127</v>
      </c>
    </row>
    <row r="85" spans="1:65" s="2" customFormat="1" ht="16.5" customHeight="1">
      <c r="A85" s="30"/>
      <c r="B85" s="135"/>
      <c r="C85" s="136" t="s">
        <v>84</v>
      </c>
      <c r="D85" s="136" t="s">
        <v>122</v>
      </c>
      <c r="E85" s="137" t="s">
        <v>128</v>
      </c>
      <c r="F85" s="138" t="s">
        <v>129</v>
      </c>
      <c r="G85" s="139" t="s">
        <v>125</v>
      </c>
      <c r="H85" s="140">
        <v>1</v>
      </c>
      <c r="I85" s="141">
        <v>0</v>
      </c>
      <c r="J85" s="141">
        <f t="shared" si="0"/>
        <v>0</v>
      </c>
      <c r="K85" s="138" t="s">
        <v>3</v>
      </c>
      <c r="L85" s="31"/>
      <c r="M85" s="142" t="s">
        <v>3</v>
      </c>
      <c r="N85" s="143" t="s">
        <v>45</v>
      </c>
      <c r="O85" s="144">
        <v>0</v>
      </c>
      <c r="P85" s="144">
        <f t="shared" si="1"/>
        <v>0</v>
      </c>
      <c r="Q85" s="144">
        <v>0</v>
      </c>
      <c r="R85" s="144">
        <f t="shared" si="2"/>
        <v>0</v>
      </c>
      <c r="S85" s="144">
        <v>0</v>
      </c>
      <c r="T85" s="145">
        <f t="shared" si="3"/>
        <v>0</v>
      </c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R85" s="146" t="s">
        <v>126</v>
      </c>
      <c r="AT85" s="146" t="s">
        <v>122</v>
      </c>
      <c r="AU85" s="146" t="s">
        <v>84</v>
      </c>
      <c r="AY85" s="18" t="s">
        <v>119</v>
      </c>
      <c r="BE85" s="147">
        <f t="shared" si="4"/>
        <v>0</v>
      </c>
      <c r="BF85" s="147">
        <f t="shared" si="5"/>
        <v>0</v>
      </c>
      <c r="BG85" s="147">
        <f t="shared" si="6"/>
        <v>0</v>
      </c>
      <c r="BH85" s="147">
        <f t="shared" si="7"/>
        <v>0</v>
      </c>
      <c r="BI85" s="147">
        <f t="shared" si="8"/>
        <v>0</v>
      </c>
      <c r="BJ85" s="18" t="s">
        <v>82</v>
      </c>
      <c r="BK85" s="147">
        <f t="shared" si="9"/>
        <v>0</v>
      </c>
      <c r="BL85" s="18" t="s">
        <v>126</v>
      </c>
      <c r="BM85" s="146" t="s">
        <v>130</v>
      </c>
    </row>
    <row r="86" spans="1:65" s="2" customFormat="1" ht="16.5" customHeight="1">
      <c r="A86" s="30"/>
      <c r="B86" s="135"/>
      <c r="C86" s="148" t="s">
        <v>118</v>
      </c>
      <c r="D86" s="148" t="s">
        <v>116</v>
      </c>
      <c r="E86" s="149" t="s">
        <v>131</v>
      </c>
      <c r="F86" s="150" t="s">
        <v>132</v>
      </c>
      <c r="G86" s="151" t="s">
        <v>133</v>
      </c>
      <c r="H86" s="152">
        <v>1</v>
      </c>
      <c r="I86" s="153">
        <v>0</v>
      </c>
      <c r="J86" s="153">
        <f t="shared" si="0"/>
        <v>0</v>
      </c>
      <c r="K86" s="150" t="s">
        <v>3</v>
      </c>
      <c r="L86" s="154"/>
      <c r="M86" s="155" t="s">
        <v>3</v>
      </c>
      <c r="N86" s="156" t="s">
        <v>45</v>
      </c>
      <c r="O86" s="144">
        <v>0</v>
      </c>
      <c r="P86" s="144">
        <f t="shared" si="1"/>
        <v>0</v>
      </c>
      <c r="Q86" s="144">
        <v>0</v>
      </c>
      <c r="R86" s="144">
        <f t="shared" si="2"/>
        <v>0</v>
      </c>
      <c r="S86" s="144">
        <v>0</v>
      </c>
      <c r="T86" s="145">
        <f t="shared" si="3"/>
        <v>0</v>
      </c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R86" s="146" t="s">
        <v>134</v>
      </c>
      <c r="AT86" s="146" t="s">
        <v>116</v>
      </c>
      <c r="AU86" s="146" t="s">
        <v>84</v>
      </c>
      <c r="AY86" s="18" t="s">
        <v>119</v>
      </c>
      <c r="BE86" s="147">
        <f t="shared" si="4"/>
        <v>0</v>
      </c>
      <c r="BF86" s="147">
        <f t="shared" si="5"/>
        <v>0</v>
      </c>
      <c r="BG86" s="147">
        <f t="shared" si="6"/>
        <v>0</v>
      </c>
      <c r="BH86" s="147">
        <f t="shared" si="7"/>
        <v>0</v>
      </c>
      <c r="BI86" s="147">
        <f t="shared" si="8"/>
        <v>0</v>
      </c>
      <c r="BJ86" s="18" t="s">
        <v>82</v>
      </c>
      <c r="BK86" s="147">
        <f t="shared" si="9"/>
        <v>0</v>
      </c>
      <c r="BL86" s="18" t="s">
        <v>126</v>
      </c>
      <c r="BM86" s="146" t="s">
        <v>135</v>
      </c>
    </row>
    <row r="87" spans="1:65" s="2" customFormat="1" ht="16.5" customHeight="1">
      <c r="A87" s="30"/>
      <c r="B87" s="135"/>
      <c r="C87" s="148" t="s">
        <v>136</v>
      </c>
      <c r="D87" s="148" t="s">
        <v>116</v>
      </c>
      <c r="E87" s="149" t="s">
        <v>137</v>
      </c>
      <c r="F87" s="150" t="s">
        <v>138</v>
      </c>
      <c r="G87" s="151" t="s">
        <v>133</v>
      </c>
      <c r="H87" s="152">
        <v>1</v>
      </c>
      <c r="I87" s="153">
        <v>0</v>
      </c>
      <c r="J87" s="153">
        <f t="shared" si="0"/>
        <v>0</v>
      </c>
      <c r="K87" s="150" t="s">
        <v>3</v>
      </c>
      <c r="L87" s="154"/>
      <c r="M87" s="155" t="s">
        <v>3</v>
      </c>
      <c r="N87" s="156" t="s">
        <v>45</v>
      </c>
      <c r="O87" s="144">
        <v>0</v>
      </c>
      <c r="P87" s="144">
        <f t="shared" si="1"/>
        <v>0</v>
      </c>
      <c r="Q87" s="144">
        <v>0</v>
      </c>
      <c r="R87" s="144">
        <f t="shared" si="2"/>
        <v>0</v>
      </c>
      <c r="S87" s="144">
        <v>0</v>
      </c>
      <c r="T87" s="145">
        <f t="shared" si="3"/>
        <v>0</v>
      </c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R87" s="146" t="s">
        <v>134</v>
      </c>
      <c r="AT87" s="146" t="s">
        <v>116</v>
      </c>
      <c r="AU87" s="146" t="s">
        <v>84</v>
      </c>
      <c r="AY87" s="18" t="s">
        <v>119</v>
      </c>
      <c r="BE87" s="147">
        <f t="shared" si="4"/>
        <v>0</v>
      </c>
      <c r="BF87" s="147">
        <f t="shared" si="5"/>
        <v>0</v>
      </c>
      <c r="BG87" s="147">
        <f t="shared" si="6"/>
        <v>0</v>
      </c>
      <c r="BH87" s="147">
        <f t="shared" si="7"/>
        <v>0</v>
      </c>
      <c r="BI87" s="147">
        <f t="shared" si="8"/>
        <v>0</v>
      </c>
      <c r="BJ87" s="18" t="s">
        <v>82</v>
      </c>
      <c r="BK87" s="147">
        <f t="shared" si="9"/>
        <v>0</v>
      </c>
      <c r="BL87" s="18" t="s">
        <v>126</v>
      </c>
      <c r="BM87" s="146" t="s">
        <v>139</v>
      </c>
    </row>
    <row r="88" spans="1:65" s="2" customFormat="1" ht="16.5" customHeight="1">
      <c r="A88" s="30"/>
      <c r="B88" s="135"/>
      <c r="C88" s="148" t="s">
        <v>140</v>
      </c>
      <c r="D88" s="148" t="s">
        <v>116</v>
      </c>
      <c r="E88" s="149" t="s">
        <v>141</v>
      </c>
      <c r="F88" s="150" t="s">
        <v>142</v>
      </c>
      <c r="G88" s="151" t="s">
        <v>125</v>
      </c>
      <c r="H88" s="152">
        <v>1</v>
      </c>
      <c r="I88" s="153">
        <v>0</v>
      </c>
      <c r="J88" s="153">
        <f t="shared" si="0"/>
        <v>0</v>
      </c>
      <c r="K88" s="150" t="s">
        <v>3</v>
      </c>
      <c r="L88" s="154"/>
      <c r="M88" s="155" t="s">
        <v>3</v>
      </c>
      <c r="N88" s="156" t="s">
        <v>45</v>
      </c>
      <c r="O88" s="144">
        <v>0</v>
      </c>
      <c r="P88" s="144">
        <f t="shared" si="1"/>
        <v>0</v>
      </c>
      <c r="Q88" s="144">
        <v>0</v>
      </c>
      <c r="R88" s="144">
        <f t="shared" si="2"/>
        <v>0</v>
      </c>
      <c r="S88" s="144">
        <v>0</v>
      </c>
      <c r="T88" s="145">
        <f t="shared" si="3"/>
        <v>0</v>
      </c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R88" s="146" t="s">
        <v>134</v>
      </c>
      <c r="AT88" s="146" t="s">
        <v>116</v>
      </c>
      <c r="AU88" s="146" t="s">
        <v>84</v>
      </c>
      <c r="AY88" s="18" t="s">
        <v>119</v>
      </c>
      <c r="BE88" s="147">
        <f t="shared" si="4"/>
        <v>0</v>
      </c>
      <c r="BF88" s="147">
        <f t="shared" si="5"/>
        <v>0</v>
      </c>
      <c r="BG88" s="147">
        <f t="shared" si="6"/>
        <v>0</v>
      </c>
      <c r="BH88" s="147">
        <f t="shared" si="7"/>
        <v>0</v>
      </c>
      <c r="BI88" s="147">
        <f t="shared" si="8"/>
        <v>0</v>
      </c>
      <c r="BJ88" s="18" t="s">
        <v>82</v>
      </c>
      <c r="BK88" s="147">
        <f t="shared" si="9"/>
        <v>0</v>
      </c>
      <c r="BL88" s="18" t="s">
        <v>126</v>
      </c>
      <c r="BM88" s="146" t="s">
        <v>143</v>
      </c>
    </row>
    <row r="89" spans="1:65" s="2" customFormat="1" ht="16.5" customHeight="1">
      <c r="A89" s="30"/>
      <c r="B89" s="135"/>
      <c r="C89" s="136" t="s">
        <v>144</v>
      </c>
      <c r="D89" s="136" t="s">
        <v>122</v>
      </c>
      <c r="E89" s="137" t="s">
        <v>145</v>
      </c>
      <c r="F89" s="138" t="s">
        <v>146</v>
      </c>
      <c r="G89" s="139" t="s">
        <v>125</v>
      </c>
      <c r="H89" s="140">
        <v>1</v>
      </c>
      <c r="I89" s="141">
        <v>0</v>
      </c>
      <c r="J89" s="141">
        <f t="shared" si="0"/>
        <v>0</v>
      </c>
      <c r="K89" s="138" t="s">
        <v>3</v>
      </c>
      <c r="L89" s="31"/>
      <c r="M89" s="157" t="s">
        <v>3</v>
      </c>
      <c r="N89" s="158" t="s">
        <v>45</v>
      </c>
      <c r="O89" s="159">
        <v>0</v>
      </c>
      <c r="P89" s="159">
        <f t="shared" si="1"/>
        <v>0</v>
      </c>
      <c r="Q89" s="159">
        <v>0</v>
      </c>
      <c r="R89" s="159">
        <f t="shared" si="2"/>
        <v>0</v>
      </c>
      <c r="S89" s="159">
        <v>0</v>
      </c>
      <c r="T89" s="160">
        <f t="shared" si="3"/>
        <v>0</v>
      </c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R89" s="146" t="s">
        <v>126</v>
      </c>
      <c r="AT89" s="146" t="s">
        <v>122</v>
      </c>
      <c r="AU89" s="146" t="s">
        <v>84</v>
      </c>
      <c r="AY89" s="18" t="s">
        <v>119</v>
      </c>
      <c r="BE89" s="147">
        <f t="shared" si="4"/>
        <v>0</v>
      </c>
      <c r="BF89" s="147">
        <f t="shared" si="5"/>
        <v>0</v>
      </c>
      <c r="BG89" s="147">
        <f t="shared" si="6"/>
        <v>0</v>
      </c>
      <c r="BH89" s="147">
        <f t="shared" si="7"/>
        <v>0</v>
      </c>
      <c r="BI89" s="147">
        <f t="shared" si="8"/>
        <v>0</v>
      </c>
      <c r="BJ89" s="18" t="s">
        <v>82</v>
      </c>
      <c r="BK89" s="147">
        <f t="shared" si="9"/>
        <v>0</v>
      </c>
      <c r="BL89" s="18" t="s">
        <v>126</v>
      </c>
      <c r="BM89" s="146" t="s">
        <v>147</v>
      </c>
    </row>
    <row r="90" spans="1:65" s="2" customFormat="1" ht="6.95" customHeight="1">
      <c r="A90" s="30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31"/>
      <c r="M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</sheetData>
  <autoFilter ref="C80:K89" xr:uid="{00000000-0009-0000-0000-000001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92"/>
  <sheetViews>
    <sheetView showGridLines="0" workbookViewId="0">
      <selection activeCell="F4" sqref="F4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86"/>
    </row>
    <row r="2" spans="1:46" s="1" customFormat="1" ht="36.950000000000003" customHeight="1">
      <c r="L2" s="302" t="s">
        <v>6</v>
      </c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8" t="s">
        <v>87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84</v>
      </c>
    </row>
    <row r="4" spans="1:46" s="1" customFormat="1" ht="24.95" customHeight="1">
      <c r="B4" s="21"/>
      <c r="D4" s="22" t="s">
        <v>94</v>
      </c>
      <c r="L4" s="21"/>
      <c r="M4" s="87" t="s">
        <v>11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15</v>
      </c>
      <c r="L6" s="21"/>
    </row>
    <row r="7" spans="1:46" s="1" customFormat="1" ht="16.5" customHeight="1">
      <c r="B7" s="21"/>
      <c r="E7" s="303" t="str">
        <f>'Rekapitulace stavby'!K6</f>
        <v>VD Luhačovice - modernizace MVE, DSP</v>
      </c>
      <c r="F7" s="304"/>
      <c r="G7" s="304"/>
      <c r="H7" s="304"/>
      <c r="L7" s="21"/>
    </row>
    <row r="8" spans="1:46" s="2" customFormat="1" ht="12" customHeight="1">
      <c r="A8" s="30"/>
      <c r="B8" s="31"/>
      <c r="C8" s="30"/>
      <c r="D8" s="27" t="s">
        <v>95</v>
      </c>
      <c r="E8" s="30"/>
      <c r="F8" s="30"/>
      <c r="G8" s="30"/>
      <c r="H8" s="30"/>
      <c r="I8" s="30"/>
      <c r="J8" s="30"/>
      <c r="K8" s="30"/>
      <c r="L8" s="88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70" t="s">
        <v>148</v>
      </c>
      <c r="F9" s="305"/>
      <c r="G9" s="305"/>
      <c r="H9" s="305"/>
      <c r="I9" s="30"/>
      <c r="J9" s="30"/>
      <c r="K9" s="30"/>
      <c r="L9" s="88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88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7" t="s">
        <v>17</v>
      </c>
      <c r="E11" s="30"/>
      <c r="F11" s="25" t="s">
        <v>18</v>
      </c>
      <c r="G11" s="30"/>
      <c r="H11" s="30"/>
      <c r="I11" s="27" t="s">
        <v>19</v>
      </c>
      <c r="J11" s="25" t="s">
        <v>3</v>
      </c>
      <c r="K11" s="30"/>
      <c r="L11" s="88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7" t="s">
        <v>20</v>
      </c>
      <c r="E12" s="30"/>
      <c r="F12" s="25" t="s">
        <v>21</v>
      </c>
      <c r="G12" s="30"/>
      <c r="H12" s="30"/>
      <c r="I12" s="27" t="s">
        <v>22</v>
      </c>
      <c r="J12" s="48" t="str">
        <f>'Rekapitulace stavby'!AN8</f>
        <v>8. 5. 2024</v>
      </c>
      <c r="K12" s="30"/>
      <c r="L12" s="88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88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24</v>
      </c>
      <c r="E14" s="30"/>
      <c r="F14" s="30"/>
      <c r="G14" s="30"/>
      <c r="H14" s="30"/>
      <c r="I14" s="27" t="s">
        <v>25</v>
      </c>
      <c r="J14" s="25" t="s">
        <v>26</v>
      </c>
      <c r="K14" s="30"/>
      <c r="L14" s="88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5" t="s">
        <v>27</v>
      </c>
      <c r="F15" s="30"/>
      <c r="G15" s="30"/>
      <c r="H15" s="30"/>
      <c r="I15" s="27" t="s">
        <v>28</v>
      </c>
      <c r="J15" s="25" t="s">
        <v>29</v>
      </c>
      <c r="K15" s="30"/>
      <c r="L15" s="88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88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7" t="s">
        <v>30</v>
      </c>
      <c r="E17" s="30"/>
      <c r="F17" s="30"/>
      <c r="G17" s="30"/>
      <c r="H17" s="30"/>
      <c r="I17" s="27" t="s">
        <v>25</v>
      </c>
      <c r="J17" s="25" t="str">
        <f>'Rekapitulace stavby'!AN13</f>
        <v/>
      </c>
      <c r="K17" s="30"/>
      <c r="L17" s="88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88" t="str">
        <f>'Rekapitulace stavby'!E14</f>
        <v xml:space="preserve"> </v>
      </c>
      <c r="F18" s="288"/>
      <c r="G18" s="288"/>
      <c r="H18" s="288"/>
      <c r="I18" s="27" t="s">
        <v>28</v>
      </c>
      <c r="J18" s="25" t="str">
        <f>'Rekapitulace stavby'!AN14</f>
        <v/>
      </c>
      <c r="K18" s="30"/>
      <c r="L18" s="88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88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7" t="s">
        <v>32</v>
      </c>
      <c r="E20" s="30"/>
      <c r="F20" s="30"/>
      <c r="G20" s="30"/>
      <c r="H20" s="30"/>
      <c r="I20" s="27" t="s">
        <v>25</v>
      </c>
      <c r="J20" s="25" t="s">
        <v>33</v>
      </c>
      <c r="K20" s="30"/>
      <c r="L20" s="88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5" t="s">
        <v>34</v>
      </c>
      <c r="F21" s="30"/>
      <c r="G21" s="30"/>
      <c r="H21" s="30"/>
      <c r="I21" s="27" t="s">
        <v>28</v>
      </c>
      <c r="J21" s="25" t="s">
        <v>35</v>
      </c>
      <c r="K21" s="30"/>
      <c r="L21" s="88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88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7" t="s">
        <v>37</v>
      </c>
      <c r="E23" s="30"/>
      <c r="F23" s="30"/>
      <c r="G23" s="30"/>
      <c r="H23" s="30"/>
      <c r="I23" s="27" t="s">
        <v>25</v>
      </c>
      <c r="J23" s="25" t="str">
        <f>IF('Rekapitulace stavby'!AN19="","",'Rekapitulace stavby'!AN19)</f>
        <v/>
      </c>
      <c r="K23" s="30"/>
      <c r="L23" s="88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5" t="str">
        <f>IF('Rekapitulace stavby'!E20="","",'Rekapitulace stavby'!E20)</f>
        <v xml:space="preserve"> </v>
      </c>
      <c r="F24" s="30"/>
      <c r="G24" s="30"/>
      <c r="H24" s="30"/>
      <c r="I24" s="27" t="s">
        <v>28</v>
      </c>
      <c r="J24" s="25" t="str">
        <f>IF('Rekapitulace stavby'!AN20="","",'Rekapitulace stavby'!AN20)</f>
        <v/>
      </c>
      <c r="K24" s="30"/>
      <c r="L24" s="88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88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7" t="s">
        <v>38</v>
      </c>
      <c r="E26" s="30"/>
      <c r="F26" s="30"/>
      <c r="G26" s="30"/>
      <c r="H26" s="30"/>
      <c r="I26" s="30"/>
      <c r="J26" s="30"/>
      <c r="K26" s="30"/>
      <c r="L26" s="88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89"/>
      <c r="B27" s="90"/>
      <c r="C27" s="89"/>
      <c r="D27" s="89"/>
      <c r="E27" s="291" t="s">
        <v>3</v>
      </c>
      <c r="F27" s="291"/>
      <c r="G27" s="291"/>
      <c r="H27" s="291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88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59"/>
      <c r="E29" s="59"/>
      <c r="F29" s="59"/>
      <c r="G29" s="59"/>
      <c r="H29" s="59"/>
      <c r="I29" s="59"/>
      <c r="J29" s="59"/>
      <c r="K29" s="59"/>
      <c r="L29" s="88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2" t="s">
        <v>40</v>
      </c>
      <c r="E30" s="30"/>
      <c r="F30" s="30"/>
      <c r="G30" s="30"/>
      <c r="H30" s="30"/>
      <c r="I30" s="30"/>
      <c r="J30" s="64">
        <f>ROUND(J81, 2)</f>
        <v>0</v>
      </c>
      <c r="K30" s="30"/>
      <c r="L30" s="88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59"/>
      <c r="E31" s="59"/>
      <c r="F31" s="59"/>
      <c r="G31" s="59"/>
      <c r="H31" s="59"/>
      <c r="I31" s="59"/>
      <c r="J31" s="59"/>
      <c r="K31" s="59"/>
      <c r="L31" s="88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42</v>
      </c>
      <c r="G32" s="30"/>
      <c r="H32" s="30"/>
      <c r="I32" s="34" t="s">
        <v>41</v>
      </c>
      <c r="J32" s="34" t="s">
        <v>43</v>
      </c>
      <c r="K32" s="30"/>
      <c r="L32" s="88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3" t="s">
        <v>44</v>
      </c>
      <c r="E33" s="27" t="s">
        <v>45</v>
      </c>
      <c r="F33" s="94">
        <f>ROUND((SUM(BE81:BE91)),  2)</f>
        <v>0</v>
      </c>
      <c r="G33" s="30"/>
      <c r="H33" s="30"/>
      <c r="I33" s="95">
        <v>0.21</v>
      </c>
      <c r="J33" s="94">
        <f>ROUND(((SUM(BE81:BE91))*I33),  2)</f>
        <v>0</v>
      </c>
      <c r="K33" s="30"/>
      <c r="L33" s="88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7" t="s">
        <v>46</v>
      </c>
      <c r="F34" s="94">
        <f>ROUND((SUM(BF81:BF91)),  2)</f>
        <v>0</v>
      </c>
      <c r="G34" s="30"/>
      <c r="H34" s="30"/>
      <c r="I34" s="95">
        <v>0.12</v>
      </c>
      <c r="J34" s="94">
        <f>ROUND(((SUM(BF81:BF91))*I34),  2)</f>
        <v>0</v>
      </c>
      <c r="K34" s="30"/>
      <c r="L34" s="88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7" t="s">
        <v>47</v>
      </c>
      <c r="F35" s="94">
        <f>ROUND((SUM(BG81:BG91)),  2)</f>
        <v>0</v>
      </c>
      <c r="G35" s="30"/>
      <c r="H35" s="30"/>
      <c r="I35" s="95">
        <v>0.21</v>
      </c>
      <c r="J35" s="94">
        <f>0</f>
        <v>0</v>
      </c>
      <c r="K35" s="30"/>
      <c r="L35" s="88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7" t="s">
        <v>48</v>
      </c>
      <c r="F36" s="94">
        <f>ROUND((SUM(BH81:BH91)),  2)</f>
        <v>0</v>
      </c>
      <c r="G36" s="30"/>
      <c r="H36" s="30"/>
      <c r="I36" s="95">
        <v>0.12</v>
      </c>
      <c r="J36" s="94">
        <f>0</f>
        <v>0</v>
      </c>
      <c r="K36" s="30"/>
      <c r="L36" s="88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49</v>
      </c>
      <c r="F37" s="94">
        <f>ROUND((SUM(BI81:BI91)),  2)</f>
        <v>0</v>
      </c>
      <c r="G37" s="30"/>
      <c r="H37" s="30"/>
      <c r="I37" s="95">
        <v>0</v>
      </c>
      <c r="J37" s="94">
        <f>0</f>
        <v>0</v>
      </c>
      <c r="K37" s="30"/>
      <c r="L37" s="88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88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96"/>
      <c r="D39" s="97" t="s">
        <v>50</v>
      </c>
      <c r="E39" s="53"/>
      <c r="F39" s="53"/>
      <c r="G39" s="98" t="s">
        <v>51</v>
      </c>
      <c r="H39" s="99" t="s">
        <v>52</v>
      </c>
      <c r="I39" s="53"/>
      <c r="J39" s="100">
        <f>SUM(J30:J37)</f>
        <v>0</v>
      </c>
      <c r="K39" s="101"/>
      <c r="L39" s="88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88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4" spans="1:31" s="2" customFormat="1" ht="6.95" customHeight="1">
      <c r="A44" s="30"/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88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2" customFormat="1" ht="24.95" customHeight="1">
      <c r="A45" s="30"/>
      <c r="B45" s="31"/>
      <c r="C45" s="22" t="s">
        <v>97</v>
      </c>
      <c r="D45" s="30"/>
      <c r="E45" s="30"/>
      <c r="F45" s="30"/>
      <c r="G45" s="30"/>
      <c r="H45" s="30"/>
      <c r="I45" s="30"/>
      <c r="J45" s="30"/>
      <c r="K45" s="30"/>
      <c r="L45" s="88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</row>
    <row r="46" spans="1:31" s="2" customFormat="1" ht="6.95" customHeight="1">
      <c r="A46" s="30"/>
      <c r="B46" s="31"/>
      <c r="C46" s="30"/>
      <c r="D46" s="30"/>
      <c r="E46" s="30"/>
      <c r="F46" s="30"/>
      <c r="G46" s="30"/>
      <c r="H46" s="30"/>
      <c r="I46" s="30"/>
      <c r="J46" s="30"/>
      <c r="K46" s="30"/>
      <c r="L46" s="88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</row>
    <row r="47" spans="1:31" s="2" customFormat="1" ht="12" customHeight="1">
      <c r="A47" s="30"/>
      <c r="B47" s="31"/>
      <c r="C47" s="27" t="s">
        <v>15</v>
      </c>
      <c r="D47" s="30"/>
      <c r="E47" s="30"/>
      <c r="F47" s="30"/>
      <c r="G47" s="30"/>
      <c r="H47" s="30"/>
      <c r="I47" s="30"/>
      <c r="J47" s="30"/>
      <c r="K47" s="30"/>
      <c r="L47" s="88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</row>
    <row r="48" spans="1:31" s="2" customFormat="1" ht="16.5" customHeight="1">
      <c r="A48" s="30"/>
      <c r="B48" s="31"/>
      <c r="C48" s="30"/>
      <c r="D48" s="30"/>
      <c r="E48" s="303" t="str">
        <f>E7</f>
        <v>VD Luhačovice - modernizace MVE, DSP</v>
      </c>
      <c r="F48" s="304"/>
      <c r="G48" s="304"/>
      <c r="H48" s="304"/>
      <c r="I48" s="30"/>
      <c r="J48" s="30"/>
      <c r="K48" s="30"/>
      <c r="L48" s="88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</row>
    <row r="49" spans="1:47" s="2" customFormat="1" ht="12" customHeight="1">
      <c r="A49" s="30"/>
      <c r="B49" s="31"/>
      <c r="C49" s="27" t="s">
        <v>95</v>
      </c>
      <c r="D49" s="30"/>
      <c r="E49" s="30"/>
      <c r="F49" s="30"/>
      <c r="G49" s="30"/>
      <c r="H49" s="30"/>
      <c r="I49" s="30"/>
      <c r="J49" s="30"/>
      <c r="K49" s="30"/>
      <c r="L49" s="88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:47" s="2" customFormat="1" ht="16.5" customHeight="1">
      <c r="A50" s="30"/>
      <c r="B50" s="31"/>
      <c r="C50" s="30"/>
      <c r="D50" s="30"/>
      <c r="E50" s="270" t="str">
        <f>E9</f>
        <v>PS 02 - Elektro-část, řídící systém</v>
      </c>
      <c r="F50" s="305"/>
      <c r="G50" s="305"/>
      <c r="H50" s="305"/>
      <c r="I50" s="30"/>
      <c r="J50" s="30"/>
      <c r="K50" s="30"/>
      <c r="L50" s="88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</row>
    <row r="51" spans="1:47" s="2" customFormat="1" ht="6.95" customHeight="1">
      <c r="A51" s="30"/>
      <c r="B51" s="31"/>
      <c r="C51" s="30"/>
      <c r="D51" s="30"/>
      <c r="E51" s="30"/>
      <c r="F51" s="30"/>
      <c r="G51" s="30"/>
      <c r="H51" s="30"/>
      <c r="I51" s="30"/>
      <c r="J51" s="30"/>
      <c r="K51" s="30"/>
      <c r="L51" s="88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</row>
    <row r="52" spans="1:47" s="2" customFormat="1" ht="12" customHeight="1">
      <c r="A52" s="30"/>
      <c r="B52" s="31"/>
      <c r="C52" s="27" t="s">
        <v>20</v>
      </c>
      <c r="D52" s="30"/>
      <c r="E52" s="30"/>
      <c r="F52" s="25" t="str">
        <f>F12</f>
        <v>VD Luhačovice</v>
      </c>
      <c r="G52" s="30"/>
      <c r="H52" s="30"/>
      <c r="I52" s="27" t="s">
        <v>22</v>
      </c>
      <c r="J52" s="48" t="str">
        <f>IF(J12="","",J12)</f>
        <v>8. 5. 2024</v>
      </c>
      <c r="K52" s="30"/>
      <c r="L52" s="88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</row>
    <row r="53" spans="1:47" s="2" customFormat="1" ht="6.95" customHeight="1">
      <c r="A53" s="30"/>
      <c r="B53" s="31"/>
      <c r="C53" s="30"/>
      <c r="D53" s="30"/>
      <c r="E53" s="30"/>
      <c r="F53" s="30"/>
      <c r="G53" s="30"/>
      <c r="H53" s="30"/>
      <c r="I53" s="30"/>
      <c r="J53" s="30"/>
      <c r="K53" s="30"/>
      <c r="L53" s="88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</row>
    <row r="54" spans="1:47" s="2" customFormat="1" ht="15.2" customHeight="1">
      <c r="A54" s="30"/>
      <c r="B54" s="31"/>
      <c r="C54" s="27" t="s">
        <v>24</v>
      </c>
      <c r="D54" s="30"/>
      <c r="E54" s="30"/>
      <c r="F54" s="25" t="str">
        <f>E15</f>
        <v>Povodí Moravy, s.p.</v>
      </c>
      <c r="G54" s="30"/>
      <c r="H54" s="30"/>
      <c r="I54" s="27" t="s">
        <v>32</v>
      </c>
      <c r="J54" s="28" t="str">
        <f>E21</f>
        <v>EnviHydro s.r.o.</v>
      </c>
      <c r="K54" s="30"/>
      <c r="L54" s="88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</row>
    <row r="55" spans="1:47" s="2" customFormat="1" ht="15.2" customHeight="1">
      <c r="A55" s="30"/>
      <c r="B55" s="31"/>
      <c r="C55" s="27" t="s">
        <v>30</v>
      </c>
      <c r="D55" s="30"/>
      <c r="E55" s="30"/>
      <c r="F55" s="25" t="str">
        <f>IF(E18="","",E18)</f>
        <v xml:space="preserve"> </v>
      </c>
      <c r="G55" s="30"/>
      <c r="H55" s="30"/>
      <c r="I55" s="27" t="s">
        <v>37</v>
      </c>
      <c r="J55" s="28" t="str">
        <f>E24</f>
        <v xml:space="preserve"> </v>
      </c>
      <c r="K55" s="30"/>
      <c r="L55" s="88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</row>
    <row r="56" spans="1:47" s="2" customFormat="1" ht="10.35" customHeight="1">
      <c r="A56" s="30"/>
      <c r="B56" s="31"/>
      <c r="C56" s="30"/>
      <c r="D56" s="30"/>
      <c r="E56" s="30"/>
      <c r="F56" s="30"/>
      <c r="G56" s="30"/>
      <c r="H56" s="30"/>
      <c r="I56" s="30"/>
      <c r="J56" s="30"/>
      <c r="K56" s="30"/>
      <c r="L56" s="88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</row>
    <row r="57" spans="1:47" s="2" customFormat="1" ht="29.25" customHeight="1">
      <c r="A57" s="30"/>
      <c r="B57" s="31"/>
      <c r="C57" s="102" t="s">
        <v>98</v>
      </c>
      <c r="D57" s="96"/>
      <c r="E57" s="96"/>
      <c r="F57" s="96"/>
      <c r="G57" s="96"/>
      <c r="H57" s="96"/>
      <c r="I57" s="96"/>
      <c r="J57" s="103" t="s">
        <v>99</v>
      </c>
      <c r="K57" s="96"/>
      <c r="L57" s="88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</row>
    <row r="58" spans="1:47" s="2" customFormat="1" ht="10.35" customHeight="1">
      <c r="A58" s="30"/>
      <c r="B58" s="31"/>
      <c r="C58" s="30"/>
      <c r="D58" s="30"/>
      <c r="E58" s="30"/>
      <c r="F58" s="30"/>
      <c r="G58" s="30"/>
      <c r="H58" s="30"/>
      <c r="I58" s="30"/>
      <c r="J58" s="30"/>
      <c r="K58" s="30"/>
      <c r="L58" s="88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</row>
    <row r="59" spans="1:47" s="2" customFormat="1" ht="22.9" customHeight="1">
      <c r="A59" s="30"/>
      <c r="B59" s="31"/>
      <c r="C59" s="104" t="s">
        <v>72</v>
      </c>
      <c r="D59" s="30"/>
      <c r="E59" s="30"/>
      <c r="F59" s="30"/>
      <c r="G59" s="30"/>
      <c r="H59" s="30"/>
      <c r="I59" s="30"/>
      <c r="J59" s="64">
        <f>J81</f>
        <v>0</v>
      </c>
      <c r="K59" s="30"/>
      <c r="L59" s="88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U59" s="18" t="s">
        <v>100</v>
      </c>
    </row>
    <row r="60" spans="1:47" s="9" customFormat="1" ht="24.95" customHeight="1">
      <c r="B60" s="105"/>
      <c r="D60" s="106" t="s">
        <v>101</v>
      </c>
      <c r="E60" s="107"/>
      <c r="F60" s="107"/>
      <c r="G60" s="107"/>
      <c r="H60" s="107"/>
      <c r="I60" s="107"/>
      <c r="J60" s="108">
        <f>J82</f>
        <v>0</v>
      </c>
      <c r="L60" s="105"/>
    </row>
    <row r="61" spans="1:47" s="10" customFormat="1" ht="19.899999999999999" customHeight="1">
      <c r="B61" s="109"/>
      <c r="D61" s="110" t="s">
        <v>149</v>
      </c>
      <c r="E61" s="111"/>
      <c r="F61" s="111"/>
      <c r="G61" s="111"/>
      <c r="H61" s="111"/>
      <c r="I61" s="111"/>
      <c r="J61" s="112">
        <f>J83</f>
        <v>0</v>
      </c>
      <c r="L61" s="109"/>
    </row>
    <row r="62" spans="1:47" s="2" customFormat="1" ht="21.75" customHeight="1">
      <c r="A62" s="30"/>
      <c r="B62" s="31"/>
      <c r="C62" s="30"/>
      <c r="D62" s="30"/>
      <c r="E62" s="30"/>
      <c r="F62" s="30"/>
      <c r="G62" s="30"/>
      <c r="H62" s="30"/>
      <c r="I62" s="30"/>
      <c r="J62" s="30"/>
      <c r="K62" s="30"/>
      <c r="L62" s="88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</row>
    <row r="63" spans="1:47" s="2" customFormat="1" ht="6.95" customHeight="1">
      <c r="A63" s="30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88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</row>
    <row r="67" spans="1:31" s="2" customFormat="1" ht="6.95" customHeight="1">
      <c r="A67" s="30"/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88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</row>
    <row r="68" spans="1:31" s="2" customFormat="1" ht="24.95" customHeight="1">
      <c r="A68" s="30"/>
      <c r="B68" s="31"/>
      <c r="C68" s="22" t="s">
        <v>103</v>
      </c>
      <c r="D68" s="30"/>
      <c r="E68" s="30"/>
      <c r="F68" s="30"/>
      <c r="G68" s="30"/>
      <c r="H68" s="30"/>
      <c r="I68" s="30"/>
      <c r="J68" s="30"/>
      <c r="K68" s="30"/>
      <c r="L68" s="88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</row>
    <row r="69" spans="1:31" s="2" customFormat="1" ht="6.95" customHeight="1">
      <c r="A69" s="30"/>
      <c r="B69" s="31"/>
      <c r="C69" s="30"/>
      <c r="D69" s="30"/>
      <c r="E69" s="30"/>
      <c r="F69" s="30"/>
      <c r="G69" s="30"/>
      <c r="H69" s="30"/>
      <c r="I69" s="30"/>
      <c r="J69" s="30"/>
      <c r="K69" s="30"/>
      <c r="L69" s="88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</row>
    <row r="70" spans="1:31" s="2" customFormat="1" ht="12" customHeight="1">
      <c r="A70" s="30"/>
      <c r="B70" s="31"/>
      <c r="C70" s="27" t="s">
        <v>15</v>
      </c>
      <c r="D70" s="30"/>
      <c r="E70" s="30"/>
      <c r="F70" s="30"/>
      <c r="G70" s="30"/>
      <c r="H70" s="30"/>
      <c r="I70" s="30"/>
      <c r="J70" s="30"/>
      <c r="K70" s="30"/>
      <c r="L70" s="88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</row>
    <row r="71" spans="1:31" s="2" customFormat="1" ht="16.5" customHeight="1">
      <c r="A71" s="30"/>
      <c r="B71" s="31"/>
      <c r="C71" s="30"/>
      <c r="D71" s="30"/>
      <c r="E71" s="303" t="str">
        <f>E7</f>
        <v>VD Luhačovice - modernizace MVE, DSP</v>
      </c>
      <c r="F71" s="304"/>
      <c r="G71" s="304"/>
      <c r="H71" s="304"/>
      <c r="I71" s="30"/>
      <c r="J71" s="30"/>
      <c r="K71" s="30"/>
      <c r="L71" s="88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</row>
    <row r="72" spans="1:31" s="2" customFormat="1" ht="12" customHeight="1">
      <c r="A72" s="30"/>
      <c r="B72" s="31"/>
      <c r="C72" s="27" t="s">
        <v>95</v>
      </c>
      <c r="D72" s="30"/>
      <c r="E72" s="30"/>
      <c r="F72" s="30"/>
      <c r="G72" s="30"/>
      <c r="H72" s="30"/>
      <c r="I72" s="30"/>
      <c r="J72" s="30"/>
      <c r="K72" s="30"/>
      <c r="L72" s="88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</row>
    <row r="73" spans="1:31" s="2" customFormat="1" ht="16.5" customHeight="1">
      <c r="A73" s="30"/>
      <c r="B73" s="31"/>
      <c r="C73" s="30"/>
      <c r="D73" s="30"/>
      <c r="E73" s="270" t="str">
        <f>E9</f>
        <v>PS 02 - Elektro-část, řídící systém</v>
      </c>
      <c r="F73" s="305"/>
      <c r="G73" s="305"/>
      <c r="H73" s="305"/>
      <c r="I73" s="30"/>
      <c r="J73" s="30"/>
      <c r="K73" s="30"/>
      <c r="L73" s="88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</row>
    <row r="74" spans="1:31" s="2" customFormat="1" ht="6.95" customHeight="1">
      <c r="A74" s="30"/>
      <c r="B74" s="31"/>
      <c r="C74" s="30"/>
      <c r="D74" s="30"/>
      <c r="E74" s="30"/>
      <c r="F74" s="30"/>
      <c r="G74" s="30"/>
      <c r="H74" s="30"/>
      <c r="I74" s="30"/>
      <c r="J74" s="30"/>
      <c r="K74" s="30"/>
      <c r="L74" s="88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</row>
    <row r="75" spans="1:31" s="2" customFormat="1" ht="12" customHeight="1">
      <c r="A75" s="30"/>
      <c r="B75" s="31"/>
      <c r="C75" s="27" t="s">
        <v>20</v>
      </c>
      <c r="D75" s="30"/>
      <c r="E75" s="30"/>
      <c r="F75" s="25" t="str">
        <f>F12</f>
        <v>VD Luhačovice</v>
      </c>
      <c r="G75" s="30"/>
      <c r="H75" s="30"/>
      <c r="I75" s="27" t="s">
        <v>22</v>
      </c>
      <c r="J75" s="48" t="str">
        <f>IF(J12="","",J12)</f>
        <v>8. 5. 2024</v>
      </c>
      <c r="K75" s="30"/>
      <c r="L75" s="88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</row>
    <row r="76" spans="1:31" s="2" customFormat="1" ht="6.95" customHeight="1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88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5.2" customHeight="1">
      <c r="A77" s="30"/>
      <c r="B77" s="31"/>
      <c r="C77" s="27" t="s">
        <v>24</v>
      </c>
      <c r="D77" s="30"/>
      <c r="E77" s="30"/>
      <c r="F77" s="25" t="str">
        <f>E15</f>
        <v>Povodí Moravy, s.p.</v>
      </c>
      <c r="G77" s="30"/>
      <c r="H77" s="30"/>
      <c r="I77" s="27" t="s">
        <v>32</v>
      </c>
      <c r="J77" s="28" t="str">
        <f>E21</f>
        <v>EnviHydro s.r.o.</v>
      </c>
      <c r="K77" s="30"/>
      <c r="L77" s="88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s="2" customFormat="1" ht="15.2" customHeight="1">
      <c r="A78" s="30"/>
      <c r="B78" s="31"/>
      <c r="C78" s="27" t="s">
        <v>30</v>
      </c>
      <c r="D78" s="30"/>
      <c r="E78" s="30"/>
      <c r="F78" s="25" t="str">
        <f>IF(E18="","",E18)</f>
        <v xml:space="preserve"> </v>
      </c>
      <c r="G78" s="30"/>
      <c r="H78" s="30"/>
      <c r="I78" s="27" t="s">
        <v>37</v>
      </c>
      <c r="J78" s="28" t="str">
        <f>E24</f>
        <v xml:space="preserve"> </v>
      </c>
      <c r="K78" s="30"/>
      <c r="L78" s="88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</row>
    <row r="79" spans="1:31" s="2" customFormat="1" ht="10.35" customHeight="1">
      <c r="A79" s="30"/>
      <c r="B79" s="31"/>
      <c r="C79" s="30"/>
      <c r="D79" s="30"/>
      <c r="E79" s="30"/>
      <c r="F79" s="30"/>
      <c r="G79" s="30"/>
      <c r="H79" s="30"/>
      <c r="I79" s="30"/>
      <c r="J79" s="30"/>
      <c r="K79" s="30"/>
      <c r="L79" s="88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</row>
    <row r="80" spans="1:31" s="11" customFormat="1" ht="29.25" customHeight="1">
      <c r="A80" s="113"/>
      <c r="B80" s="114"/>
      <c r="C80" s="115" t="s">
        <v>104</v>
      </c>
      <c r="D80" s="116" t="s">
        <v>59</v>
      </c>
      <c r="E80" s="116" t="s">
        <v>55</v>
      </c>
      <c r="F80" s="116" t="s">
        <v>56</v>
      </c>
      <c r="G80" s="116" t="s">
        <v>105</v>
      </c>
      <c r="H80" s="116" t="s">
        <v>106</v>
      </c>
      <c r="I80" s="116" t="s">
        <v>107</v>
      </c>
      <c r="J80" s="116" t="s">
        <v>99</v>
      </c>
      <c r="K80" s="117" t="s">
        <v>108</v>
      </c>
      <c r="L80" s="118"/>
      <c r="M80" s="55" t="s">
        <v>3</v>
      </c>
      <c r="N80" s="56" t="s">
        <v>44</v>
      </c>
      <c r="O80" s="56" t="s">
        <v>109</v>
      </c>
      <c r="P80" s="56" t="s">
        <v>110</v>
      </c>
      <c r="Q80" s="56" t="s">
        <v>111</v>
      </c>
      <c r="R80" s="56" t="s">
        <v>112</v>
      </c>
      <c r="S80" s="56" t="s">
        <v>113</v>
      </c>
      <c r="T80" s="57" t="s">
        <v>114</v>
      </c>
      <c r="U80" s="113"/>
      <c r="V80" s="113"/>
      <c r="W80" s="113"/>
      <c r="X80" s="113"/>
      <c r="Y80" s="113"/>
      <c r="Z80" s="113"/>
      <c r="AA80" s="113"/>
      <c r="AB80" s="113"/>
      <c r="AC80" s="113"/>
      <c r="AD80" s="113"/>
      <c r="AE80" s="113"/>
    </row>
    <row r="81" spans="1:65" s="2" customFormat="1" ht="22.9" customHeight="1">
      <c r="A81" s="30"/>
      <c r="B81" s="31"/>
      <c r="C81" s="62" t="s">
        <v>115</v>
      </c>
      <c r="D81" s="30"/>
      <c r="E81" s="30"/>
      <c r="F81" s="30"/>
      <c r="G81" s="30"/>
      <c r="H81" s="30"/>
      <c r="I81" s="30"/>
      <c r="J81" s="119">
        <f>BK81</f>
        <v>0</v>
      </c>
      <c r="K81" s="30"/>
      <c r="L81" s="31"/>
      <c r="M81" s="58"/>
      <c r="N81" s="49"/>
      <c r="O81" s="59"/>
      <c r="P81" s="120">
        <f>P82</f>
        <v>0</v>
      </c>
      <c r="Q81" s="59"/>
      <c r="R81" s="120">
        <f>R82</f>
        <v>0</v>
      </c>
      <c r="S81" s="59"/>
      <c r="T81" s="121">
        <f>T82</f>
        <v>0</v>
      </c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T81" s="18" t="s">
        <v>73</v>
      </c>
      <c r="AU81" s="18" t="s">
        <v>100</v>
      </c>
      <c r="BK81" s="122">
        <f>BK82</f>
        <v>0</v>
      </c>
    </row>
    <row r="82" spans="1:65" s="12" customFormat="1" ht="25.9" customHeight="1">
      <c r="B82" s="123"/>
      <c r="D82" s="124" t="s">
        <v>73</v>
      </c>
      <c r="E82" s="125" t="s">
        <v>116</v>
      </c>
      <c r="F82" s="125" t="s">
        <v>117</v>
      </c>
      <c r="J82" s="126">
        <f>BK82</f>
        <v>0</v>
      </c>
      <c r="L82" s="123"/>
      <c r="M82" s="127"/>
      <c r="N82" s="128"/>
      <c r="O82" s="128"/>
      <c r="P82" s="129">
        <f>P83</f>
        <v>0</v>
      </c>
      <c r="Q82" s="128"/>
      <c r="R82" s="129">
        <f>R83</f>
        <v>0</v>
      </c>
      <c r="S82" s="128"/>
      <c r="T82" s="130">
        <f>T83</f>
        <v>0</v>
      </c>
      <c r="AR82" s="124" t="s">
        <v>118</v>
      </c>
      <c r="AT82" s="131" t="s">
        <v>73</v>
      </c>
      <c r="AU82" s="131" t="s">
        <v>74</v>
      </c>
      <c r="AY82" s="124" t="s">
        <v>119</v>
      </c>
      <c r="BK82" s="132">
        <f>BK83</f>
        <v>0</v>
      </c>
    </row>
    <row r="83" spans="1:65" s="12" customFormat="1" ht="22.9" customHeight="1">
      <c r="B83" s="123"/>
      <c r="D83" s="124" t="s">
        <v>73</v>
      </c>
      <c r="E83" s="133" t="s">
        <v>150</v>
      </c>
      <c r="F83" s="133" t="s">
        <v>151</v>
      </c>
      <c r="J83" s="134">
        <f>BK83</f>
        <v>0</v>
      </c>
      <c r="L83" s="123"/>
      <c r="M83" s="127"/>
      <c r="N83" s="128"/>
      <c r="O83" s="128"/>
      <c r="P83" s="129">
        <f>SUM(P84:P91)</f>
        <v>0</v>
      </c>
      <c r="Q83" s="128"/>
      <c r="R83" s="129">
        <f>SUM(R84:R91)</f>
        <v>0</v>
      </c>
      <c r="S83" s="128"/>
      <c r="T83" s="130">
        <f>SUM(T84:T91)</f>
        <v>0</v>
      </c>
      <c r="AR83" s="124" t="s">
        <v>118</v>
      </c>
      <c r="AT83" s="131" t="s">
        <v>73</v>
      </c>
      <c r="AU83" s="131" t="s">
        <v>82</v>
      </c>
      <c r="AY83" s="124" t="s">
        <v>119</v>
      </c>
      <c r="BK83" s="132">
        <f>SUM(BK84:BK91)</f>
        <v>0</v>
      </c>
    </row>
    <row r="84" spans="1:65" s="2" customFormat="1" ht="16.5" customHeight="1">
      <c r="A84" s="30"/>
      <c r="B84" s="135"/>
      <c r="C84" s="136" t="s">
        <v>82</v>
      </c>
      <c r="D84" s="136" t="s">
        <v>122</v>
      </c>
      <c r="E84" s="137" t="s">
        <v>152</v>
      </c>
      <c r="F84" s="138" t="s">
        <v>153</v>
      </c>
      <c r="G84" s="139" t="s">
        <v>125</v>
      </c>
      <c r="H84" s="140">
        <v>1</v>
      </c>
      <c r="I84" s="141">
        <v>0</v>
      </c>
      <c r="J84" s="141">
        <f>ROUND(I84*H84,2)</f>
        <v>0</v>
      </c>
      <c r="K84" s="138" t="s">
        <v>3</v>
      </c>
      <c r="L84" s="31"/>
      <c r="M84" s="142" t="s">
        <v>3</v>
      </c>
      <c r="N84" s="143" t="s">
        <v>45</v>
      </c>
      <c r="O84" s="144">
        <v>0</v>
      </c>
      <c r="P84" s="144">
        <f>O84*H84</f>
        <v>0</v>
      </c>
      <c r="Q84" s="144">
        <v>0</v>
      </c>
      <c r="R84" s="144">
        <f>Q84*H84</f>
        <v>0</v>
      </c>
      <c r="S84" s="144">
        <v>0</v>
      </c>
      <c r="T84" s="145">
        <f>S84*H84</f>
        <v>0</v>
      </c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R84" s="146" t="s">
        <v>126</v>
      </c>
      <c r="AT84" s="146" t="s">
        <v>122</v>
      </c>
      <c r="AU84" s="146" t="s">
        <v>84</v>
      </c>
      <c r="AY84" s="18" t="s">
        <v>119</v>
      </c>
      <c r="BE84" s="147">
        <f>IF(N84="základní",J84,0)</f>
        <v>0</v>
      </c>
      <c r="BF84" s="147">
        <f>IF(N84="snížená",J84,0)</f>
        <v>0</v>
      </c>
      <c r="BG84" s="147">
        <f>IF(N84="zákl. přenesená",J84,0)</f>
        <v>0</v>
      </c>
      <c r="BH84" s="147">
        <f>IF(N84="sníž. přenesená",J84,0)</f>
        <v>0</v>
      </c>
      <c r="BI84" s="147">
        <f>IF(N84="nulová",J84,0)</f>
        <v>0</v>
      </c>
      <c r="BJ84" s="18" t="s">
        <v>82</v>
      </c>
      <c r="BK84" s="147">
        <f>ROUND(I84*H84,2)</f>
        <v>0</v>
      </c>
      <c r="BL84" s="18" t="s">
        <v>126</v>
      </c>
      <c r="BM84" s="146" t="s">
        <v>154</v>
      </c>
    </row>
    <row r="85" spans="1:65" s="2" customFormat="1" ht="16.5" customHeight="1">
      <c r="A85" s="30"/>
      <c r="B85" s="135"/>
      <c r="C85" s="148" t="s">
        <v>84</v>
      </c>
      <c r="D85" s="148" t="s">
        <v>116</v>
      </c>
      <c r="E85" s="149" t="s">
        <v>155</v>
      </c>
      <c r="F85" s="150" t="s">
        <v>156</v>
      </c>
      <c r="G85" s="151" t="s">
        <v>133</v>
      </c>
      <c r="H85" s="152">
        <v>1</v>
      </c>
      <c r="I85" s="153">
        <v>0</v>
      </c>
      <c r="J85" s="153">
        <f>ROUND(I85*H85,2)</f>
        <v>0</v>
      </c>
      <c r="K85" s="150" t="s">
        <v>3</v>
      </c>
      <c r="L85" s="154"/>
      <c r="M85" s="155" t="s">
        <v>3</v>
      </c>
      <c r="N85" s="156" t="s">
        <v>45</v>
      </c>
      <c r="O85" s="144">
        <v>0</v>
      </c>
      <c r="P85" s="144">
        <f>O85*H85</f>
        <v>0</v>
      </c>
      <c r="Q85" s="144">
        <v>0</v>
      </c>
      <c r="R85" s="144">
        <f>Q85*H85</f>
        <v>0</v>
      </c>
      <c r="S85" s="144">
        <v>0</v>
      </c>
      <c r="T85" s="145">
        <f>S85*H85</f>
        <v>0</v>
      </c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R85" s="146" t="s">
        <v>134</v>
      </c>
      <c r="AT85" s="146" t="s">
        <v>116</v>
      </c>
      <c r="AU85" s="146" t="s">
        <v>84</v>
      </c>
      <c r="AY85" s="18" t="s">
        <v>119</v>
      </c>
      <c r="BE85" s="147">
        <f>IF(N85="základní",J85,0)</f>
        <v>0</v>
      </c>
      <c r="BF85" s="147">
        <f>IF(N85="snížená",J85,0)</f>
        <v>0</v>
      </c>
      <c r="BG85" s="147">
        <f>IF(N85="zákl. přenesená",J85,0)</f>
        <v>0</v>
      </c>
      <c r="BH85" s="147">
        <f>IF(N85="sníž. přenesená",J85,0)</f>
        <v>0</v>
      </c>
      <c r="BI85" s="147">
        <f>IF(N85="nulová",J85,0)</f>
        <v>0</v>
      </c>
      <c r="BJ85" s="18" t="s">
        <v>82</v>
      </c>
      <c r="BK85" s="147">
        <f>ROUND(I85*H85,2)</f>
        <v>0</v>
      </c>
      <c r="BL85" s="18" t="s">
        <v>126</v>
      </c>
      <c r="BM85" s="146" t="s">
        <v>157</v>
      </c>
    </row>
    <row r="86" spans="1:65" s="2" customFormat="1" ht="16.5" customHeight="1">
      <c r="A86" s="30"/>
      <c r="B86" s="135"/>
      <c r="C86" s="148" t="s">
        <v>118</v>
      </c>
      <c r="D86" s="148" t="s">
        <v>116</v>
      </c>
      <c r="E86" s="149" t="s">
        <v>158</v>
      </c>
      <c r="F86" s="150" t="s">
        <v>159</v>
      </c>
      <c r="G86" s="151" t="s">
        <v>125</v>
      </c>
      <c r="H86" s="152">
        <v>1</v>
      </c>
      <c r="I86" s="153">
        <v>0</v>
      </c>
      <c r="J86" s="153">
        <f>ROUND(I86*H86,2)</f>
        <v>0</v>
      </c>
      <c r="K86" s="150" t="s">
        <v>3</v>
      </c>
      <c r="L86" s="154"/>
      <c r="M86" s="155" t="s">
        <v>3</v>
      </c>
      <c r="N86" s="156" t="s">
        <v>45</v>
      </c>
      <c r="O86" s="144">
        <v>0</v>
      </c>
      <c r="P86" s="144">
        <f>O86*H86</f>
        <v>0</v>
      </c>
      <c r="Q86" s="144">
        <v>0</v>
      </c>
      <c r="R86" s="144">
        <f>Q86*H86</f>
        <v>0</v>
      </c>
      <c r="S86" s="144">
        <v>0</v>
      </c>
      <c r="T86" s="145">
        <f>S86*H86</f>
        <v>0</v>
      </c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R86" s="146" t="s">
        <v>134</v>
      </c>
      <c r="AT86" s="146" t="s">
        <v>116</v>
      </c>
      <c r="AU86" s="146" t="s">
        <v>84</v>
      </c>
      <c r="AY86" s="18" t="s">
        <v>119</v>
      </c>
      <c r="BE86" s="147">
        <f>IF(N86="základní",J86,0)</f>
        <v>0</v>
      </c>
      <c r="BF86" s="147">
        <f>IF(N86="snížená",J86,0)</f>
        <v>0</v>
      </c>
      <c r="BG86" s="147">
        <f>IF(N86="zákl. přenesená",J86,0)</f>
        <v>0</v>
      </c>
      <c r="BH86" s="147">
        <f>IF(N86="sníž. přenesená",J86,0)</f>
        <v>0</v>
      </c>
      <c r="BI86" s="147">
        <f>IF(N86="nulová",J86,0)</f>
        <v>0</v>
      </c>
      <c r="BJ86" s="18" t="s">
        <v>82</v>
      </c>
      <c r="BK86" s="147">
        <f>ROUND(I86*H86,2)</f>
        <v>0</v>
      </c>
      <c r="BL86" s="18" t="s">
        <v>126</v>
      </c>
      <c r="BM86" s="146" t="s">
        <v>160</v>
      </c>
    </row>
    <row r="87" spans="1:65" s="2" customFormat="1" ht="16.5" customHeight="1">
      <c r="A87" s="30"/>
      <c r="B87" s="135"/>
      <c r="C87" s="148" t="s">
        <v>136</v>
      </c>
      <c r="D87" s="148" t="s">
        <v>116</v>
      </c>
      <c r="E87" s="149" t="s">
        <v>161</v>
      </c>
      <c r="F87" s="150" t="s">
        <v>162</v>
      </c>
      <c r="G87" s="151" t="s">
        <v>133</v>
      </c>
      <c r="H87" s="152">
        <v>1</v>
      </c>
      <c r="I87" s="153">
        <v>0</v>
      </c>
      <c r="J87" s="153">
        <f>ROUND(I87*H87,2)</f>
        <v>0</v>
      </c>
      <c r="K87" s="150" t="s">
        <v>3</v>
      </c>
      <c r="L87" s="154"/>
      <c r="M87" s="155" t="s">
        <v>3</v>
      </c>
      <c r="N87" s="156" t="s">
        <v>45</v>
      </c>
      <c r="O87" s="144">
        <v>0</v>
      </c>
      <c r="P87" s="144">
        <f>O87*H87</f>
        <v>0</v>
      </c>
      <c r="Q87" s="144">
        <v>0</v>
      </c>
      <c r="R87" s="144">
        <f>Q87*H87</f>
        <v>0</v>
      </c>
      <c r="S87" s="144">
        <v>0</v>
      </c>
      <c r="T87" s="145">
        <f>S87*H87</f>
        <v>0</v>
      </c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R87" s="146" t="s">
        <v>134</v>
      </c>
      <c r="AT87" s="146" t="s">
        <v>116</v>
      </c>
      <c r="AU87" s="146" t="s">
        <v>84</v>
      </c>
      <c r="AY87" s="18" t="s">
        <v>119</v>
      </c>
      <c r="BE87" s="147">
        <f>IF(N87="základní",J87,0)</f>
        <v>0</v>
      </c>
      <c r="BF87" s="147">
        <f>IF(N87="snížená",J87,0)</f>
        <v>0</v>
      </c>
      <c r="BG87" s="147">
        <f>IF(N87="zákl. přenesená",J87,0)</f>
        <v>0</v>
      </c>
      <c r="BH87" s="147">
        <f>IF(N87="sníž. přenesená",J87,0)</f>
        <v>0</v>
      </c>
      <c r="BI87" s="147">
        <f>IF(N87="nulová",J87,0)</f>
        <v>0</v>
      </c>
      <c r="BJ87" s="18" t="s">
        <v>82</v>
      </c>
      <c r="BK87" s="147">
        <f>ROUND(I87*H87,2)</f>
        <v>0</v>
      </c>
      <c r="BL87" s="18" t="s">
        <v>126</v>
      </c>
      <c r="BM87" s="146" t="s">
        <v>163</v>
      </c>
    </row>
    <row r="88" spans="1:65" s="2" customFormat="1" ht="16.5" customHeight="1">
      <c r="A88" s="30"/>
      <c r="B88" s="135"/>
      <c r="C88" s="148" t="s">
        <v>140</v>
      </c>
      <c r="D88" s="148" t="s">
        <v>116</v>
      </c>
      <c r="E88" s="149" t="s">
        <v>164</v>
      </c>
      <c r="F88" s="150" t="s">
        <v>165</v>
      </c>
      <c r="G88" s="151" t="s">
        <v>125</v>
      </c>
      <c r="H88" s="152">
        <v>1</v>
      </c>
      <c r="I88" s="153">
        <v>0</v>
      </c>
      <c r="J88" s="153">
        <f>ROUND(I88*H88,2)</f>
        <v>0</v>
      </c>
      <c r="K88" s="150" t="s">
        <v>3</v>
      </c>
      <c r="L88" s="154"/>
      <c r="M88" s="155" t="s">
        <v>3</v>
      </c>
      <c r="N88" s="156" t="s">
        <v>45</v>
      </c>
      <c r="O88" s="144">
        <v>0</v>
      </c>
      <c r="P88" s="144">
        <f>O88*H88</f>
        <v>0</v>
      </c>
      <c r="Q88" s="144">
        <v>0</v>
      </c>
      <c r="R88" s="144">
        <f>Q88*H88</f>
        <v>0</v>
      </c>
      <c r="S88" s="144">
        <v>0</v>
      </c>
      <c r="T88" s="145">
        <f>S88*H88</f>
        <v>0</v>
      </c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R88" s="146" t="s">
        <v>134</v>
      </c>
      <c r="AT88" s="146" t="s">
        <v>116</v>
      </c>
      <c r="AU88" s="146" t="s">
        <v>84</v>
      </c>
      <c r="AY88" s="18" t="s">
        <v>119</v>
      </c>
      <c r="BE88" s="147">
        <f>IF(N88="základní",J88,0)</f>
        <v>0</v>
      </c>
      <c r="BF88" s="147">
        <f>IF(N88="snížená",J88,0)</f>
        <v>0</v>
      </c>
      <c r="BG88" s="147">
        <f>IF(N88="zákl. přenesená",J88,0)</f>
        <v>0</v>
      </c>
      <c r="BH88" s="147">
        <f>IF(N88="sníž. přenesená",J88,0)</f>
        <v>0</v>
      </c>
      <c r="BI88" s="147">
        <f>IF(N88="nulová",J88,0)</f>
        <v>0</v>
      </c>
      <c r="BJ88" s="18" t="s">
        <v>82</v>
      </c>
      <c r="BK88" s="147">
        <f>ROUND(I88*H88,2)</f>
        <v>0</v>
      </c>
      <c r="BL88" s="18" t="s">
        <v>126</v>
      </c>
      <c r="BM88" s="146" t="s">
        <v>166</v>
      </c>
    </row>
    <row r="89" spans="1:65" s="2" customFormat="1" ht="19.5">
      <c r="A89" s="30"/>
      <c r="B89" s="31"/>
      <c r="C89" s="30"/>
      <c r="D89" s="161" t="s">
        <v>167</v>
      </c>
      <c r="E89" s="30"/>
      <c r="F89" s="162" t="s">
        <v>168</v>
      </c>
      <c r="G89" s="30"/>
      <c r="H89" s="30"/>
      <c r="I89" s="30"/>
      <c r="J89" s="30"/>
      <c r="K89" s="30"/>
      <c r="L89" s="31"/>
      <c r="M89" s="163"/>
      <c r="N89" s="164"/>
      <c r="O89" s="51"/>
      <c r="P89" s="51"/>
      <c r="Q89" s="51"/>
      <c r="R89" s="51"/>
      <c r="S89" s="51"/>
      <c r="T89" s="52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T89" s="18" t="s">
        <v>167</v>
      </c>
      <c r="AU89" s="18" t="s">
        <v>84</v>
      </c>
    </row>
    <row r="90" spans="1:65" s="2" customFormat="1" ht="16.5" customHeight="1">
      <c r="A90" s="30"/>
      <c r="B90" s="135"/>
      <c r="C90" s="148" t="s">
        <v>144</v>
      </c>
      <c r="D90" s="148" t="s">
        <v>116</v>
      </c>
      <c r="E90" s="149" t="s">
        <v>169</v>
      </c>
      <c r="F90" s="150" t="s">
        <v>170</v>
      </c>
      <c r="G90" s="151" t="s">
        <v>125</v>
      </c>
      <c r="H90" s="152">
        <v>1</v>
      </c>
      <c r="I90" s="153">
        <v>0</v>
      </c>
      <c r="J90" s="153">
        <f>ROUND(I90*H90,2)</f>
        <v>0</v>
      </c>
      <c r="K90" s="150" t="s">
        <v>3</v>
      </c>
      <c r="L90" s="154"/>
      <c r="M90" s="155" t="s">
        <v>3</v>
      </c>
      <c r="N90" s="156" t="s">
        <v>45</v>
      </c>
      <c r="O90" s="144">
        <v>0</v>
      </c>
      <c r="P90" s="144">
        <f>O90*H90</f>
        <v>0</v>
      </c>
      <c r="Q90" s="144">
        <v>0</v>
      </c>
      <c r="R90" s="144">
        <f>Q90*H90</f>
        <v>0</v>
      </c>
      <c r="S90" s="144">
        <v>0</v>
      </c>
      <c r="T90" s="145">
        <f>S90*H90</f>
        <v>0</v>
      </c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R90" s="146" t="s">
        <v>134</v>
      </c>
      <c r="AT90" s="146" t="s">
        <v>116</v>
      </c>
      <c r="AU90" s="146" t="s">
        <v>84</v>
      </c>
      <c r="AY90" s="18" t="s">
        <v>119</v>
      </c>
      <c r="BE90" s="147">
        <f>IF(N90="základní",J90,0)</f>
        <v>0</v>
      </c>
      <c r="BF90" s="147">
        <f>IF(N90="snížená",J90,0)</f>
        <v>0</v>
      </c>
      <c r="BG90" s="147">
        <f>IF(N90="zákl. přenesená",J90,0)</f>
        <v>0</v>
      </c>
      <c r="BH90" s="147">
        <f>IF(N90="sníž. přenesená",J90,0)</f>
        <v>0</v>
      </c>
      <c r="BI90" s="147">
        <f>IF(N90="nulová",J90,0)</f>
        <v>0</v>
      </c>
      <c r="BJ90" s="18" t="s">
        <v>82</v>
      </c>
      <c r="BK90" s="147">
        <f>ROUND(I90*H90,2)</f>
        <v>0</v>
      </c>
      <c r="BL90" s="18" t="s">
        <v>126</v>
      </c>
      <c r="BM90" s="146" t="s">
        <v>171</v>
      </c>
    </row>
    <row r="91" spans="1:65" s="2" customFormat="1" ht="16.5" customHeight="1">
      <c r="A91" s="30"/>
      <c r="B91" s="135"/>
      <c r="C91" s="136" t="s">
        <v>172</v>
      </c>
      <c r="D91" s="136" t="s">
        <v>122</v>
      </c>
      <c r="E91" s="137" t="s">
        <v>173</v>
      </c>
      <c r="F91" s="138" t="s">
        <v>174</v>
      </c>
      <c r="G91" s="139" t="s">
        <v>125</v>
      </c>
      <c r="H91" s="140">
        <v>1</v>
      </c>
      <c r="I91" s="141">
        <v>0</v>
      </c>
      <c r="J91" s="141">
        <f>ROUND(I91*H91,2)</f>
        <v>0</v>
      </c>
      <c r="K91" s="138" t="s">
        <v>3</v>
      </c>
      <c r="L91" s="31"/>
      <c r="M91" s="157" t="s">
        <v>3</v>
      </c>
      <c r="N91" s="158" t="s">
        <v>45</v>
      </c>
      <c r="O91" s="159">
        <v>0</v>
      </c>
      <c r="P91" s="159">
        <f>O91*H91</f>
        <v>0</v>
      </c>
      <c r="Q91" s="159">
        <v>0</v>
      </c>
      <c r="R91" s="159">
        <f>Q91*H91</f>
        <v>0</v>
      </c>
      <c r="S91" s="159">
        <v>0</v>
      </c>
      <c r="T91" s="160">
        <f>S91*H91</f>
        <v>0</v>
      </c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R91" s="146" t="s">
        <v>126</v>
      </c>
      <c r="AT91" s="146" t="s">
        <v>122</v>
      </c>
      <c r="AU91" s="146" t="s">
        <v>84</v>
      </c>
      <c r="AY91" s="18" t="s">
        <v>119</v>
      </c>
      <c r="BE91" s="147">
        <f>IF(N91="základní",J91,0)</f>
        <v>0</v>
      </c>
      <c r="BF91" s="147">
        <f>IF(N91="snížená",J91,0)</f>
        <v>0</v>
      </c>
      <c r="BG91" s="147">
        <f>IF(N91="zákl. přenesená",J91,0)</f>
        <v>0</v>
      </c>
      <c r="BH91" s="147">
        <f>IF(N91="sníž. přenesená",J91,0)</f>
        <v>0</v>
      </c>
      <c r="BI91" s="147">
        <f>IF(N91="nulová",J91,0)</f>
        <v>0</v>
      </c>
      <c r="BJ91" s="18" t="s">
        <v>82</v>
      </c>
      <c r="BK91" s="147">
        <f>ROUND(I91*H91,2)</f>
        <v>0</v>
      </c>
      <c r="BL91" s="18" t="s">
        <v>126</v>
      </c>
      <c r="BM91" s="146" t="s">
        <v>175</v>
      </c>
    </row>
    <row r="92" spans="1:65" s="2" customFormat="1" ht="6.95" customHeight="1">
      <c r="A92" s="30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31"/>
      <c r="M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</sheetData>
  <autoFilter ref="C80:K91" xr:uid="{00000000-0009-0000-0000-000002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274"/>
  <sheetViews>
    <sheetView showGridLines="0" workbookViewId="0">
      <selection activeCell="F4" sqref="F4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86"/>
    </row>
    <row r="2" spans="1:46" s="1" customFormat="1" ht="36.950000000000003" customHeight="1">
      <c r="L2" s="302" t="s">
        <v>6</v>
      </c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8" t="s">
        <v>90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84</v>
      </c>
    </row>
    <row r="4" spans="1:46" s="1" customFormat="1" ht="24.95" customHeight="1">
      <c r="B4" s="21"/>
      <c r="D4" s="22" t="s">
        <v>94</v>
      </c>
      <c r="L4" s="21"/>
      <c r="M4" s="87" t="s">
        <v>11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15</v>
      </c>
      <c r="L6" s="21"/>
    </row>
    <row r="7" spans="1:46" s="1" customFormat="1" ht="16.5" customHeight="1">
      <c r="B7" s="21"/>
      <c r="E7" s="303" t="str">
        <f>'Rekapitulace stavby'!K6</f>
        <v>VD Luhačovice - modernizace MVE, DSP</v>
      </c>
      <c r="F7" s="304"/>
      <c r="G7" s="304"/>
      <c r="H7" s="304"/>
      <c r="L7" s="21"/>
    </row>
    <row r="8" spans="1:46" s="2" customFormat="1" ht="12" customHeight="1">
      <c r="A8" s="30"/>
      <c r="B8" s="31"/>
      <c r="C8" s="30"/>
      <c r="D8" s="27" t="s">
        <v>95</v>
      </c>
      <c r="E8" s="30"/>
      <c r="F8" s="30"/>
      <c r="G8" s="30"/>
      <c r="H8" s="30"/>
      <c r="I8" s="30"/>
      <c r="J8" s="30"/>
      <c r="K8" s="30"/>
      <c r="L8" s="88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70" t="s">
        <v>176</v>
      </c>
      <c r="F9" s="305"/>
      <c r="G9" s="305"/>
      <c r="H9" s="305"/>
      <c r="I9" s="30"/>
      <c r="J9" s="30"/>
      <c r="K9" s="30"/>
      <c r="L9" s="88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88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7" t="s">
        <v>17</v>
      </c>
      <c r="E11" s="30"/>
      <c r="F11" s="25" t="s">
        <v>18</v>
      </c>
      <c r="G11" s="30"/>
      <c r="H11" s="30"/>
      <c r="I11" s="27" t="s">
        <v>19</v>
      </c>
      <c r="J11" s="25" t="s">
        <v>3</v>
      </c>
      <c r="K11" s="30"/>
      <c r="L11" s="88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7" t="s">
        <v>20</v>
      </c>
      <c r="E12" s="30"/>
      <c r="F12" s="25" t="s">
        <v>21</v>
      </c>
      <c r="G12" s="30"/>
      <c r="H12" s="30"/>
      <c r="I12" s="27" t="s">
        <v>22</v>
      </c>
      <c r="J12" s="48" t="str">
        <f>'Rekapitulace stavby'!AN8</f>
        <v>8. 5. 2024</v>
      </c>
      <c r="K12" s="30"/>
      <c r="L12" s="88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88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24</v>
      </c>
      <c r="E14" s="30"/>
      <c r="F14" s="30"/>
      <c r="G14" s="30"/>
      <c r="H14" s="30"/>
      <c r="I14" s="27" t="s">
        <v>25</v>
      </c>
      <c r="J14" s="25" t="s">
        <v>26</v>
      </c>
      <c r="K14" s="30"/>
      <c r="L14" s="88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5" t="s">
        <v>27</v>
      </c>
      <c r="F15" s="30"/>
      <c r="G15" s="30"/>
      <c r="H15" s="30"/>
      <c r="I15" s="27" t="s">
        <v>28</v>
      </c>
      <c r="J15" s="25" t="s">
        <v>29</v>
      </c>
      <c r="K15" s="30"/>
      <c r="L15" s="88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88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7" t="s">
        <v>30</v>
      </c>
      <c r="E17" s="30"/>
      <c r="F17" s="30"/>
      <c r="G17" s="30"/>
      <c r="H17" s="30"/>
      <c r="I17" s="27" t="s">
        <v>25</v>
      </c>
      <c r="J17" s="25" t="str">
        <f>'Rekapitulace stavby'!AN13</f>
        <v/>
      </c>
      <c r="K17" s="30"/>
      <c r="L17" s="88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88" t="str">
        <f>'Rekapitulace stavby'!E14</f>
        <v xml:space="preserve"> </v>
      </c>
      <c r="F18" s="288"/>
      <c r="G18" s="288"/>
      <c r="H18" s="288"/>
      <c r="I18" s="27" t="s">
        <v>28</v>
      </c>
      <c r="J18" s="25" t="str">
        <f>'Rekapitulace stavby'!AN14</f>
        <v/>
      </c>
      <c r="K18" s="30"/>
      <c r="L18" s="88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88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7" t="s">
        <v>32</v>
      </c>
      <c r="E20" s="30"/>
      <c r="F20" s="30"/>
      <c r="G20" s="30"/>
      <c r="H20" s="30"/>
      <c r="I20" s="27" t="s">
        <v>25</v>
      </c>
      <c r="J20" s="25" t="s">
        <v>33</v>
      </c>
      <c r="K20" s="30"/>
      <c r="L20" s="88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5" t="s">
        <v>34</v>
      </c>
      <c r="F21" s="30"/>
      <c r="G21" s="30"/>
      <c r="H21" s="30"/>
      <c r="I21" s="27" t="s">
        <v>28</v>
      </c>
      <c r="J21" s="25" t="s">
        <v>35</v>
      </c>
      <c r="K21" s="30"/>
      <c r="L21" s="88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88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7" t="s">
        <v>37</v>
      </c>
      <c r="E23" s="30"/>
      <c r="F23" s="30"/>
      <c r="G23" s="30"/>
      <c r="H23" s="30"/>
      <c r="I23" s="27" t="s">
        <v>25</v>
      </c>
      <c r="J23" s="25" t="str">
        <f>IF('Rekapitulace stavby'!AN19="","",'Rekapitulace stavby'!AN19)</f>
        <v/>
      </c>
      <c r="K23" s="30"/>
      <c r="L23" s="88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5" t="str">
        <f>IF('Rekapitulace stavby'!E20="","",'Rekapitulace stavby'!E20)</f>
        <v xml:space="preserve"> </v>
      </c>
      <c r="F24" s="30"/>
      <c r="G24" s="30"/>
      <c r="H24" s="30"/>
      <c r="I24" s="27" t="s">
        <v>28</v>
      </c>
      <c r="J24" s="25" t="str">
        <f>IF('Rekapitulace stavby'!AN20="","",'Rekapitulace stavby'!AN20)</f>
        <v/>
      </c>
      <c r="K24" s="30"/>
      <c r="L24" s="88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88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7" t="s">
        <v>38</v>
      </c>
      <c r="E26" s="30"/>
      <c r="F26" s="30"/>
      <c r="G26" s="30"/>
      <c r="H26" s="30"/>
      <c r="I26" s="30"/>
      <c r="J26" s="30"/>
      <c r="K26" s="30"/>
      <c r="L26" s="88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89"/>
      <c r="B27" s="90"/>
      <c r="C27" s="89"/>
      <c r="D27" s="89"/>
      <c r="E27" s="291" t="s">
        <v>3</v>
      </c>
      <c r="F27" s="291"/>
      <c r="G27" s="291"/>
      <c r="H27" s="291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88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59"/>
      <c r="E29" s="59"/>
      <c r="F29" s="59"/>
      <c r="G29" s="59"/>
      <c r="H29" s="59"/>
      <c r="I29" s="59"/>
      <c r="J29" s="59"/>
      <c r="K29" s="59"/>
      <c r="L29" s="88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2" t="s">
        <v>40</v>
      </c>
      <c r="E30" s="30"/>
      <c r="F30" s="30"/>
      <c r="G30" s="30"/>
      <c r="H30" s="30"/>
      <c r="I30" s="30"/>
      <c r="J30" s="64">
        <f>ROUND(J90, 2)</f>
        <v>0</v>
      </c>
      <c r="K30" s="30"/>
      <c r="L30" s="88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59"/>
      <c r="E31" s="59"/>
      <c r="F31" s="59"/>
      <c r="G31" s="59"/>
      <c r="H31" s="59"/>
      <c r="I31" s="59"/>
      <c r="J31" s="59"/>
      <c r="K31" s="59"/>
      <c r="L31" s="88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42</v>
      </c>
      <c r="G32" s="30"/>
      <c r="H32" s="30"/>
      <c r="I32" s="34" t="s">
        <v>41</v>
      </c>
      <c r="J32" s="34" t="s">
        <v>43</v>
      </c>
      <c r="K32" s="30"/>
      <c r="L32" s="88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3" t="s">
        <v>44</v>
      </c>
      <c r="E33" s="27" t="s">
        <v>45</v>
      </c>
      <c r="F33" s="94">
        <f>ROUND((SUM(BE90:BE273)),  2)</f>
        <v>0</v>
      </c>
      <c r="G33" s="30"/>
      <c r="H33" s="30"/>
      <c r="I33" s="95">
        <v>0.21</v>
      </c>
      <c r="J33" s="94">
        <f>ROUND(((SUM(BE90:BE273))*I33),  2)</f>
        <v>0</v>
      </c>
      <c r="K33" s="30"/>
      <c r="L33" s="88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7" t="s">
        <v>46</v>
      </c>
      <c r="F34" s="94">
        <f>ROUND((SUM(BF90:BF273)),  2)</f>
        <v>0</v>
      </c>
      <c r="G34" s="30"/>
      <c r="H34" s="30"/>
      <c r="I34" s="95">
        <v>0.12</v>
      </c>
      <c r="J34" s="94">
        <f>ROUND(((SUM(BF90:BF273))*I34),  2)</f>
        <v>0</v>
      </c>
      <c r="K34" s="30"/>
      <c r="L34" s="88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7" t="s">
        <v>47</v>
      </c>
      <c r="F35" s="94">
        <f>ROUND((SUM(BG90:BG273)),  2)</f>
        <v>0</v>
      </c>
      <c r="G35" s="30"/>
      <c r="H35" s="30"/>
      <c r="I35" s="95">
        <v>0.21</v>
      </c>
      <c r="J35" s="94">
        <f>0</f>
        <v>0</v>
      </c>
      <c r="K35" s="30"/>
      <c r="L35" s="88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7" t="s">
        <v>48</v>
      </c>
      <c r="F36" s="94">
        <f>ROUND((SUM(BH90:BH273)),  2)</f>
        <v>0</v>
      </c>
      <c r="G36" s="30"/>
      <c r="H36" s="30"/>
      <c r="I36" s="95">
        <v>0.12</v>
      </c>
      <c r="J36" s="94">
        <f>0</f>
        <v>0</v>
      </c>
      <c r="K36" s="30"/>
      <c r="L36" s="88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49</v>
      </c>
      <c r="F37" s="94">
        <f>ROUND((SUM(BI90:BI273)),  2)</f>
        <v>0</v>
      </c>
      <c r="G37" s="30"/>
      <c r="H37" s="30"/>
      <c r="I37" s="95">
        <v>0</v>
      </c>
      <c r="J37" s="94">
        <f>0</f>
        <v>0</v>
      </c>
      <c r="K37" s="30"/>
      <c r="L37" s="88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88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96"/>
      <c r="D39" s="97" t="s">
        <v>50</v>
      </c>
      <c r="E39" s="53"/>
      <c r="F39" s="53"/>
      <c r="G39" s="98" t="s">
        <v>51</v>
      </c>
      <c r="H39" s="99" t="s">
        <v>52</v>
      </c>
      <c r="I39" s="53"/>
      <c r="J39" s="100">
        <f>SUM(J30:J37)</f>
        <v>0</v>
      </c>
      <c r="K39" s="101"/>
      <c r="L39" s="88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88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4" spans="1:31" s="2" customFormat="1" ht="6.95" customHeight="1">
      <c r="A44" s="30"/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88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2" customFormat="1" ht="24.95" customHeight="1">
      <c r="A45" s="30"/>
      <c r="B45" s="31"/>
      <c r="C45" s="22" t="s">
        <v>97</v>
      </c>
      <c r="D45" s="30"/>
      <c r="E45" s="30"/>
      <c r="F45" s="30"/>
      <c r="G45" s="30"/>
      <c r="H45" s="30"/>
      <c r="I45" s="30"/>
      <c r="J45" s="30"/>
      <c r="K45" s="30"/>
      <c r="L45" s="88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</row>
    <row r="46" spans="1:31" s="2" customFormat="1" ht="6.95" customHeight="1">
      <c r="A46" s="30"/>
      <c r="B46" s="31"/>
      <c r="C46" s="30"/>
      <c r="D46" s="30"/>
      <c r="E46" s="30"/>
      <c r="F46" s="30"/>
      <c r="G46" s="30"/>
      <c r="H46" s="30"/>
      <c r="I46" s="30"/>
      <c r="J46" s="30"/>
      <c r="K46" s="30"/>
      <c r="L46" s="88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</row>
    <row r="47" spans="1:31" s="2" customFormat="1" ht="12" customHeight="1">
      <c r="A47" s="30"/>
      <c r="B47" s="31"/>
      <c r="C47" s="27" t="s">
        <v>15</v>
      </c>
      <c r="D47" s="30"/>
      <c r="E47" s="30"/>
      <c r="F47" s="30"/>
      <c r="G47" s="30"/>
      <c r="H47" s="30"/>
      <c r="I47" s="30"/>
      <c r="J47" s="30"/>
      <c r="K47" s="30"/>
      <c r="L47" s="88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</row>
    <row r="48" spans="1:31" s="2" customFormat="1" ht="16.5" customHeight="1">
      <c r="A48" s="30"/>
      <c r="B48" s="31"/>
      <c r="C48" s="30"/>
      <c r="D48" s="30"/>
      <c r="E48" s="303" t="str">
        <f>E7</f>
        <v>VD Luhačovice - modernizace MVE, DSP</v>
      </c>
      <c r="F48" s="304"/>
      <c r="G48" s="304"/>
      <c r="H48" s="304"/>
      <c r="I48" s="30"/>
      <c r="J48" s="30"/>
      <c r="K48" s="30"/>
      <c r="L48" s="88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</row>
    <row r="49" spans="1:47" s="2" customFormat="1" ht="12" customHeight="1">
      <c r="A49" s="30"/>
      <c r="B49" s="31"/>
      <c r="C49" s="27" t="s">
        <v>95</v>
      </c>
      <c r="D49" s="30"/>
      <c r="E49" s="30"/>
      <c r="F49" s="30"/>
      <c r="G49" s="30"/>
      <c r="H49" s="30"/>
      <c r="I49" s="30"/>
      <c r="J49" s="30"/>
      <c r="K49" s="30"/>
      <c r="L49" s="88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:47" s="2" customFormat="1" ht="16.5" customHeight="1">
      <c r="A50" s="30"/>
      <c r="B50" s="31"/>
      <c r="C50" s="30"/>
      <c r="D50" s="30"/>
      <c r="E50" s="270" t="str">
        <f>E9</f>
        <v>SO 01 - Přivaděč</v>
      </c>
      <c r="F50" s="305"/>
      <c r="G50" s="305"/>
      <c r="H50" s="305"/>
      <c r="I50" s="30"/>
      <c r="J50" s="30"/>
      <c r="K50" s="30"/>
      <c r="L50" s="88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</row>
    <row r="51" spans="1:47" s="2" customFormat="1" ht="6.95" customHeight="1">
      <c r="A51" s="30"/>
      <c r="B51" s="31"/>
      <c r="C51" s="30"/>
      <c r="D51" s="30"/>
      <c r="E51" s="30"/>
      <c r="F51" s="30"/>
      <c r="G51" s="30"/>
      <c r="H51" s="30"/>
      <c r="I51" s="30"/>
      <c r="J51" s="30"/>
      <c r="K51" s="30"/>
      <c r="L51" s="88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</row>
    <row r="52" spans="1:47" s="2" customFormat="1" ht="12" customHeight="1">
      <c r="A52" s="30"/>
      <c r="B52" s="31"/>
      <c r="C52" s="27" t="s">
        <v>20</v>
      </c>
      <c r="D52" s="30"/>
      <c r="E52" s="30"/>
      <c r="F52" s="25" t="str">
        <f>F12</f>
        <v>VD Luhačovice</v>
      </c>
      <c r="G52" s="30"/>
      <c r="H52" s="30"/>
      <c r="I52" s="27" t="s">
        <v>22</v>
      </c>
      <c r="J52" s="48" t="str">
        <f>IF(J12="","",J12)</f>
        <v>8. 5. 2024</v>
      </c>
      <c r="K52" s="30"/>
      <c r="L52" s="88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</row>
    <row r="53" spans="1:47" s="2" customFormat="1" ht="6.95" customHeight="1">
      <c r="A53" s="30"/>
      <c r="B53" s="31"/>
      <c r="C53" s="30"/>
      <c r="D53" s="30"/>
      <c r="E53" s="30"/>
      <c r="F53" s="30"/>
      <c r="G53" s="30"/>
      <c r="H53" s="30"/>
      <c r="I53" s="30"/>
      <c r="J53" s="30"/>
      <c r="K53" s="30"/>
      <c r="L53" s="88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</row>
    <row r="54" spans="1:47" s="2" customFormat="1" ht="15.2" customHeight="1">
      <c r="A54" s="30"/>
      <c r="B54" s="31"/>
      <c r="C54" s="27" t="s">
        <v>24</v>
      </c>
      <c r="D54" s="30"/>
      <c r="E54" s="30"/>
      <c r="F54" s="25" t="str">
        <f>E15</f>
        <v>Povodí Moravy, s.p.</v>
      </c>
      <c r="G54" s="30"/>
      <c r="H54" s="30"/>
      <c r="I54" s="27" t="s">
        <v>32</v>
      </c>
      <c r="J54" s="28" t="str">
        <f>E21</f>
        <v>EnviHydro s.r.o.</v>
      </c>
      <c r="K54" s="30"/>
      <c r="L54" s="88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</row>
    <row r="55" spans="1:47" s="2" customFormat="1" ht="15.2" customHeight="1">
      <c r="A55" s="30"/>
      <c r="B55" s="31"/>
      <c r="C55" s="27" t="s">
        <v>30</v>
      </c>
      <c r="D55" s="30"/>
      <c r="E55" s="30"/>
      <c r="F55" s="25" t="str">
        <f>IF(E18="","",E18)</f>
        <v xml:space="preserve"> </v>
      </c>
      <c r="G55" s="30"/>
      <c r="H55" s="30"/>
      <c r="I55" s="27" t="s">
        <v>37</v>
      </c>
      <c r="J55" s="28" t="str">
        <f>E24</f>
        <v xml:space="preserve"> </v>
      </c>
      <c r="K55" s="30"/>
      <c r="L55" s="88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</row>
    <row r="56" spans="1:47" s="2" customFormat="1" ht="10.35" customHeight="1">
      <c r="A56" s="30"/>
      <c r="B56" s="31"/>
      <c r="C56" s="30"/>
      <c r="D56" s="30"/>
      <c r="E56" s="30"/>
      <c r="F56" s="30"/>
      <c r="G56" s="30"/>
      <c r="H56" s="30"/>
      <c r="I56" s="30"/>
      <c r="J56" s="30"/>
      <c r="K56" s="30"/>
      <c r="L56" s="88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</row>
    <row r="57" spans="1:47" s="2" customFormat="1" ht="29.25" customHeight="1">
      <c r="A57" s="30"/>
      <c r="B57" s="31"/>
      <c r="C57" s="102" t="s">
        <v>98</v>
      </c>
      <c r="D57" s="96"/>
      <c r="E57" s="96"/>
      <c r="F57" s="96"/>
      <c r="G57" s="96"/>
      <c r="H57" s="96"/>
      <c r="I57" s="96"/>
      <c r="J57" s="103" t="s">
        <v>99</v>
      </c>
      <c r="K57" s="96"/>
      <c r="L57" s="88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</row>
    <row r="58" spans="1:47" s="2" customFormat="1" ht="10.35" customHeight="1">
      <c r="A58" s="30"/>
      <c r="B58" s="31"/>
      <c r="C58" s="30"/>
      <c r="D58" s="30"/>
      <c r="E58" s="30"/>
      <c r="F58" s="30"/>
      <c r="G58" s="30"/>
      <c r="H58" s="30"/>
      <c r="I58" s="30"/>
      <c r="J58" s="30"/>
      <c r="K58" s="30"/>
      <c r="L58" s="88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</row>
    <row r="59" spans="1:47" s="2" customFormat="1" ht="22.9" customHeight="1">
      <c r="A59" s="30"/>
      <c r="B59" s="31"/>
      <c r="C59" s="104" t="s">
        <v>72</v>
      </c>
      <c r="D59" s="30"/>
      <c r="E59" s="30"/>
      <c r="F59" s="30"/>
      <c r="G59" s="30"/>
      <c r="H59" s="30"/>
      <c r="I59" s="30"/>
      <c r="J59" s="64">
        <f>J90</f>
        <v>0</v>
      </c>
      <c r="K59" s="30"/>
      <c r="L59" s="88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U59" s="18" t="s">
        <v>100</v>
      </c>
    </row>
    <row r="60" spans="1:47" s="9" customFormat="1" ht="24.95" customHeight="1">
      <c r="B60" s="105"/>
      <c r="D60" s="106" t="s">
        <v>177</v>
      </c>
      <c r="E60" s="107"/>
      <c r="F60" s="107"/>
      <c r="G60" s="107"/>
      <c r="H60" s="107"/>
      <c r="I60" s="107"/>
      <c r="J60" s="108">
        <f>J91</f>
        <v>0</v>
      </c>
      <c r="L60" s="105"/>
    </row>
    <row r="61" spans="1:47" s="10" customFormat="1" ht="19.899999999999999" customHeight="1">
      <c r="B61" s="109"/>
      <c r="D61" s="110" t="s">
        <v>178</v>
      </c>
      <c r="E61" s="111"/>
      <c r="F61" s="111"/>
      <c r="G61" s="111"/>
      <c r="H61" s="111"/>
      <c r="I61" s="111"/>
      <c r="J61" s="112">
        <f>J92</f>
        <v>0</v>
      </c>
      <c r="L61" s="109"/>
    </row>
    <row r="62" spans="1:47" s="10" customFormat="1" ht="19.899999999999999" customHeight="1">
      <c r="B62" s="109"/>
      <c r="D62" s="110" t="s">
        <v>179</v>
      </c>
      <c r="E62" s="111"/>
      <c r="F62" s="111"/>
      <c r="G62" s="111"/>
      <c r="H62" s="111"/>
      <c r="I62" s="111"/>
      <c r="J62" s="112">
        <f>J103</f>
        <v>0</v>
      </c>
      <c r="L62" s="109"/>
    </row>
    <row r="63" spans="1:47" s="10" customFormat="1" ht="19.899999999999999" customHeight="1">
      <c r="B63" s="109"/>
      <c r="D63" s="110" t="s">
        <v>180</v>
      </c>
      <c r="E63" s="111"/>
      <c r="F63" s="111"/>
      <c r="G63" s="111"/>
      <c r="H63" s="111"/>
      <c r="I63" s="111"/>
      <c r="J63" s="112">
        <f>J122</f>
        <v>0</v>
      </c>
      <c r="L63" s="109"/>
    </row>
    <row r="64" spans="1:47" s="10" customFormat="1" ht="19.899999999999999" customHeight="1">
      <c r="B64" s="109"/>
      <c r="D64" s="110" t="s">
        <v>181</v>
      </c>
      <c r="E64" s="111"/>
      <c r="F64" s="111"/>
      <c r="G64" s="111"/>
      <c r="H64" s="111"/>
      <c r="I64" s="111"/>
      <c r="J64" s="112">
        <f>J177</f>
        <v>0</v>
      </c>
      <c r="L64" s="109"/>
    </row>
    <row r="65" spans="1:31" s="9" customFormat="1" ht="24.95" customHeight="1">
      <c r="B65" s="105"/>
      <c r="D65" s="106" t="s">
        <v>182</v>
      </c>
      <c r="E65" s="107"/>
      <c r="F65" s="107"/>
      <c r="G65" s="107"/>
      <c r="H65" s="107"/>
      <c r="I65" s="107"/>
      <c r="J65" s="108">
        <f>J186</f>
        <v>0</v>
      </c>
      <c r="L65" s="105"/>
    </row>
    <row r="66" spans="1:31" s="10" customFormat="1" ht="19.899999999999999" customHeight="1">
      <c r="B66" s="109"/>
      <c r="D66" s="110" t="s">
        <v>183</v>
      </c>
      <c r="E66" s="111"/>
      <c r="F66" s="111"/>
      <c r="G66" s="111"/>
      <c r="H66" s="111"/>
      <c r="I66" s="111"/>
      <c r="J66" s="112">
        <f>J187</f>
        <v>0</v>
      </c>
      <c r="L66" s="109"/>
    </row>
    <row r="67" spans="1:31" s="10" customFormat="1" ht="19.899999999999999" customHeight="1">
      <c r="B67" s="109"/>
      <c r="D67" s="110" t="s">
        <v>184</v>
      </c>
      <c r="E67" s="111"/>
      <c r="F67" s="111"/>
      <c r="G67" s="111"/>
      <c r="H67" s="111"/>
      <c r="I67" s="111"/>
      <c r="J67" s="112">
        <f>J243</f>
        <v>0</v>
      </c>
      <c r="L67" s="109"/>
    </row>
    <row r="68" spans="1:31" s="10" customFormat="1" ht="19.899999999999999" customHeight="1">
      <c r="B68" s="109"/>
      <c r="D68" s="110" t="s">
        <v>185</v>
      </c>
      <c r="E68" s="111"/>
      <c r="F68" s="111"/>
      <c r="G68" s="111"/>
      <c r="H68" s="111"/>
      <c r="I68" s="111"/>
      <c r="J68" s="112">
        <f>J249</f>
        <v>0</v>
      </c>
      <c r="L68" s="109"/>
    </row>
    <row r="69" spans="1:31" s="9" customFormat="1" ht="24.95" customHeight="1">
      <c r="B69" s="105"/>
      <c r="D69" s="106" t="s">
        <v>101</v>
      </c>
      <c r="E69" s="107"/>
      <c r="F69" s="107"/>
      <c r="G69" s="107"/>
      <c r="H69" s="107"/>
      <c r="I69" s="107"/>
      <c r="J69" s="108">
        <f>J255</f>
        <v>0</v>
      </c>
      <c r="L69" s="105"/>
    </row>
    <row r="70" spans="1:31" s="10" customFormat="1" ht="19.899999999999999" customHeight="1">
      <c r="B70" s="109"/>
      <c r="D70" s="110" t="s">
        <v>186</v>
      </c>
      <c r="E70" s="111"/>
      <c r="F70" s="111"/>
      <c r="G70" s="111"/>
      <c r="H70" s="111"/>
      <c r="I70" s="111"/>
      <c r="J70" s="112">
        <f>J256</f>
        <v>0</v>
      </c>
      <c r="L70" s="109"/>
    </row>
    <row r="71" spans="1:31" s="2" customFormat="1" ht="21.75" customHeight="1">
      <c r="A71" s="30"/>
      <c r="B71" s="31"/>
      <c r="C71" s="30"/>
      <c r="D71" s="30"/>
      <c r="E71" s="30"/>
      <c r="F71" s="30"/>
      <c r="G71" s="30"/>
      <c r="H71" s="30"/>
      <c r="I71" s="30"/>
      <c r="J71" s="30"/>
      <c r="K71" s="30"/>
      <c r="L71" s="88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</row>
    <row r="72" spans="1:31" s="2" customFormat="1" ht="6.95" customHeight="1">
      <c r="A72" s="30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88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</row>
    <row r="76" spans="1:31" s="2" customFormat="1" ht="6.95" customHeight="1">
      <c r="A76" s="30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88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24.95" customHeight="1">
      <c r="A77" s="30"/>
      <c r="B77" s="31"/>
      <c r="C77" s="22" t="s">
        <v>103</v>
      </c>
      <c r="D77" s="30"/>
      <c r="E77" s="30"/>
      <c r="F77" s="30"/>
      <c r="G77" s="30"/>
      <c r="H77" s="30"/>
      <c r="I77" s="30"/>
      <c r="J77" s="30"/>
      <c r="K77" s="30"/>
      <c r="L77" s="88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s="2" customFormat="1" ht="6.95" customHeight="1">
      <c r="A78" s="30"/>
      <c r="B78" s="31"/>
      <c r="C78" s="30"/>
      <c r="D78" s="30"/>
      <c r="E78" s="30"/>
      <c r="F78" s="30"/>
      <c r="G78" s="30"/>
      <c r="H78" s="30"/>
      <c r="I78" s="30"/>
      <c r="J78" s="30"/>
      <c r="K78" s="30"/>
      <c r="L78" s="88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</row>
    <row r="79" spans="1:31" s="2" customFormat="1" ht="12" customHeight="1">
      <c r="A79" s="30"/>
      <c r="B79" s="31"/>
      <c r="C79" s="27" t="s">
        <v>15</v>
      </c>
      <c r="D79" s="30"/>
      <c r="E79" s="30"/>
      <c r="F79" s="30"/>
      <c r="G79" s="30"/>
      <c r="H79" s="30"/>
      <c r="I79" s="30"/>
      <c r="J79" s="30"/>
      <c r="K79" s="30"/>
      <c r="L79" s="88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</row>
    <row r="80" spans="1:31" s="2" customFormat="1" ht="16.5" customHeight="1">
      <c r="A80" s="30"/>
      <c r="B80" s="31"/>
      <c r="C80" s="30"/>
      <c r="D80" s="30"/>
      <c r="E80" s="303" t="str">
        <f>E7</f>
        <v>VD Luhačovice - modernizace MVE, DSP</v>
      </c>
      <c r="F80" s="304"/>
      <c r="G80" s="304"/>
      <c r="H80" s="304"/>
      <c r="I80" s="30"/>
      <c r="J80" s="30"/>
      <c r="K80" s="30"/>
      <c r="L80" s="88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</row>
    <row r="81" spans="1:65" s="2" customFormat="1" ht="12" customHeight="1">
      <c r="A81" s="30"/>
      <c r="B81" s="31"/>
      <c r="C81" s="27" t="s">
        <v>95</v>
      </c>
      <c r="D81" s="30"/>
      <c r="E81" s="30"/>
      <c r="F81" s="30"/>
      <c r="G81" s="30"/>
      <c r="H81" s="30"/>
      <c r="I81" s="30"/>
      <c r="J81" s="30"/>
      <c r="K81" s="30"/>
      <c r="L81" s="88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65" s="2" customFormat="1" ht="16.5" customHeight="1">
      <c r="A82" s="30"/>
      <c r="B82" s="31"/>
      <c r="C82" s="30"/>
      <c r="D82" s="30"/>
      <c r="E82" s="270" t="str">
        <f>E9</f>
        <v>SO 01 - Přivaděč</v>
      </c>
      <c r="F82" s="305"/>
      <c r="G82" s="305"/>
      <c r="H82" s="305"/>
      <c r="I82" s="30"/>
      <c r="J82" s="30"/>
      <c r="K82" s="30"/>
      <c r="L82" s="88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65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88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65" s="2" customFormat="1" ht="12" customHeight="1">
      <c r="A84" s="30"/>
      <c r="B84" s="31"/>
      <c r="C84" s="27" t="s">
        <v>20</v>
      </c>
      <c r="D84" s="30"/>
      <c r="E84" s="30"/>
      <c r="F84" s="25" t="str">
        <f>F12</f>
        <v>VD Luhačovice</v>
      </c>
      <c r="G84" s="30"/>
      <c r="H84" s="30"/>
      <c r="I84" s="27" t="s">
        <v>22</v>
      </c>
      <c r="J84" s="48" t="str">
        <f>IF(J12="","",J12)</f>
        <v>8. 5. 2024</v>
      </c>
      <c r="K84" s="30"/>
      <c r="L84" s="88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65" s="2" customFormat="1" ht="6.95" customHeight="1">
      <c r="A85" s="30"/>
      <c r="B85" s="31"/>
      <c r="C85" s="30"/>
      <c r="D85" s="30"/>
      <c r="E85" s="30"/>
      <c r="F85" s="30"/>
      <c r="G85" s="30"/>
      <c r="H85" s="30"/>
      <c r="I85" s="30"/>
      <c r="J85" s="30"/>
      <c r="K85" s="30"/>
      <c r="L85" s="88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65" s="2" customFormat="1" ht="15.2" customHeight="1">
      <c r="A86" s="30"/>
      <c r="B86" s="31"/>
      <c r="C86" s="27" t="s">
        <v>24</v>
      </c>
      <c r="D86" s="30"/>
      <c r="E86" s="30"/>
      <c r="F86" s="25" t="str">
        <f>E15</f>
        <v>Povodí Moravy, s.p.</v>
      </c>
      <c r="G86" s="30"/>
      <c r="H86" s="30"/>
      <c r="I86" s="27" t="s">
        <v>32</v>
      </c>
      <c r="J86" s="28" t="str">
        <f>E21</f>
        <v>EnviHydro s.r.o.</v>
      </c>
      <c r="K86" s="30"/>
      <c r="L86" s="88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65" s="2" customFormat="1" ht="15.2" customHeight="1">
      <c r="A87" s="30"/>
      <c r="B87" s="31"/>
      <c r="C87" s="27" t="s">
        <v>30</v>
      </c>
      <c r="D87" s="30"/>
      <c r="E87" s="30"/>
      <c r="F87" s="25" t="str">
        <f>IF(E18="","",E18)</f>
        <v xml:space="preserve"> </v>
      </c>
      <c r="G87" s="30"/>
      <c r="H87" s="30"/>
      <c r="I87" s="27" t="s">
        <v>37</v>
      </c>
      <c r="J87" s="28" t="str">
        <f>E24</f>
        <v xml:space="preserve"> </v>
      </c>
      <c r="K87" s="30"/>
      <c r="L87" s="88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65" s="2" customFormat="1" ht="10.3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88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65" s="11" customFormat="1" ht="29.25" customHeight="1">
      <c r="A89" s="113"/>
      <c r="B89" s="114"/>
      <c r="C89" s="115" t="s">
        <v>104</v>
      </c>
      <c r="D89" s="116" t="s">
        <v>59</v>
      </c>
      <c r="E89" s="116" t="s">
        <v>55</v>
      </c>
      <c r="F89" s="116" t="s">
        <v>56</v>
      </c>
      <c r="G89" s="116" t="s">
        <v>105</v>
      </c>
      <c r="H89" s="116" t="s">
        <v>106</v>
      </c>
      <c r="I89" s="116" t="s">
        <v>107</v>
      </c>
      <c r="J89" s="116" t="s">
        <v>99</v>
      </c>
      <c r="K89" s="117" t="s">
        <v>108</v>
      </c>
      <c r="L89" s="118"/>
      <c r="M89" s="55" t="s">
        <v>3</v>
      </c>
      <c r="N89" s="56" t="s">
        <v>44</v>
      </c>
      <c r="O89" s="56" t="s">
        <v>109</v>
      </c>
      <c r="P89" s="56" t="s">
        <v>110</v>
      </c>
      <c r="Q89" s="56" t="s">
        <v>111</v>
      </c>
      <c r="R89" s="56" t="s">
        <v>112</v>
      </c>
      <c r="S89" s="56" t="s">
        <v>113</v>
      </c>
      <c r="T89" s="57" t="s">
        <v>114</v>
      </c>
      <c r="U89" s="113"/>
      <c r="V89" s="113"/>
      <c r="W89" s="113"/>
      <c r="X89" s="113"/>
      <c r="Y89" s="113"/>
      <c r="Z89" s="113"/>
      <c r="AA89" s="113"/>
      <c r="AB89" s="113"/>
      <c r="AC89" s="113"/>
      <c r="AD89" s="113"/>
      <c r="AE89" s="113"/>
    </row>
    <row r="90" spans="1:65" s="2" customFormat="1" ht="22.9" customHeight="1">
      <c r="A90" s="30"/>
      <c r="B90" s="31"/>
      <c r="C90" s="62" t="s">
        <v>115</v>
      </c>
      <c r="D90" s="30"/>
      <c r="E90" s="30"/>
      <c r="F90" s="30"/>
      <c r="G90" s="30"/>
      <c r="H90" s="30"/>
      <c r="I90" s="30"/>
      <c r="J90" s="119">
        <f>BK90</f>
        <v>0</v>
      </c>
      <c r="K90" s="30"/>
      <c r="L90" s="31"/>
      <c r="M90" s="58"/>
      <c r="N90" s="49"/>
      <c r="O90" s="59"/>
      <c r="P90" s="120">
        <f>P91+P186+P255</f>
        <v>170.42200990000001</v>
      </c>
      <c r="Q90" s="59"/>
      <c r="R90" s="120">
        <f>R91+R186+R255</f>
        <v>1.28697846</v>
      </c>
      <c r="S90" s="59"/>
      <c r="T90" s="121">
        <f>T91+T186+T255</f>
        <v>0.67523500000000003</v>
      </c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T90" s="18" t="s">
        <v>73</v>
      </c>
      <c r="AU90" s="18" t="s">
        <v>100</v>
      </c>
      <c r="BK90" s="122">
        <f>BK91+BK186+BK255</f>
        <v>0</v>
      </c>
    </row>
    <row r="91" spans="1:65" s="12" customFormat="1" ht="25.9" customHeight="1">
      <c r="B91" s="123"/>
      <c r="D91" s="124" t="s">
        <v>73</v>
      </c>
      <c r="E91" s="125" t="s">
        <v>187</v>
      </c>
      <c r="F91" s="125" t="s">
        <v>188</v>
      </c>
      <c r="J91" s="126">
        <f>BK91</f>
        <v>0</v>
      </c>
      <c r="L91" s="123"/>
      <c r="M91" s="127"/>
      <c r="N91" s="128"/>
      <c r="O91" s="128"/>
      <c r="P91" s="129">
        <f>P92+P103+P122+P177</f>
        <v>127.2563869</v>
      </c>
      <c r="Q91" s="128"/>
      <c r="R91" s="129">
        <f>R92+R103+R122+R177</f>
        <v>0.54030785000000003</v>
      </c>
      <c r="S91" s="128"/>
      <c r="T91" s="130">
        <f>T92+T103+T122+T177</f>
        <v>0.65523500000000001</v>
      </c>
      <c r="AR91" s="124" t="s">
        <v>82</v>
      </c>
      <c r="AT91" s="131" t="s">
        <v>73</v>
      </c>
      <c r="AU91" s="131" t="s">
        <v>74</v>
      </c>
      <c r="AY91" s="124" t="s">
        <v>119</v>
      </c>
      <c r="BK91" s="132">
        <f>BK92+BK103+BK122+BK177</f>
        <v>0</v>
      </c>
    </row>
    <row r="92" spans="1:65" s="12" customFormat="1" ht="22.9" customHeight="1">
      <c r="B92" s="123"/>
      <c r="D92" s="124" t="s">
        <v>73</v>
      </c>
      <c r="E92" s="133" t="s">
        <v>118</v>
      </c>
      <c r="F92" s="133" t="s">
        <v>189</v>
      </c>
      <c r="J92" s="134">
        <f>BK92</f>
        <v>0</v>
      </c>
      <c r="L92" s="123"/>
      <c r="M92" s="127"/>
      <c r="N92" s="128"/>
      <c r="O92" s="128"/>
      <c r="P92" s="129">
        <f>SUM(P93:P102)</f>
        <v>1.241582</v>
      </c>
      <c r="Q92" s="128"/>
      <c r="R92" s="129">
        <f>SUM(R93:R102)</f>
        <v>2.6122999999999997E-3</v>
      </c>
      <c r="S92" s="128"/>
      <c r="T92" s="130">
        <f>SUM(T93:T102)</f>
        <v>0</v>
      </c>
      <c r="AR92" s="124" t="s">
        <v>82</v>
      </c>
      <c r="AT92" s="131" t="s">
        <v>73</v>
      </c>
      <c r="AU92" s="131" t="s">
        <v>82</v>
      </c>
      <c r="AY92" s="124" t="s">
        <v>119</v>
      </c>
      <c r="BK92" s="132">
        <f>SUM(BK93:BK102)</f>
        <v>0</v>
      </c>
    </row>
    <row r="93" spans="1:65" s="2" customFormat="1" ht="37.9" customHeight="1">
      <c r="A93" s="30"/>
      <c r="B93" s="135"/>
      <c r="C93" s="136" t="s">
        <v>82</v>
      </c>
      <c r="D93" s="136" t="s">
        <v>122</v>
      </c>
      <c r="E93" s="137" t="s">
        <v>190</v>
      </c>
      <c r="F93" s="138" t="s">
        <v>191</v>
      </c>
      <c r="G93" s="139" t="s">
        <v>192</v>
      </c>
      <c r="H93" s="140">
        <v>0.1</v>
      </c>
      <c r="I93" s="141">
        <v>0</v>
      </c>
      <c r="J93" s="141">
        <f>ROUND(I93*H93,2)</f>
        <v>0</v>
      </c>
      <c r="K93" s="138" t="s">
        <v>193</v>
      </c>
      <c r="L93" s="31"/>
      <c r="M93" s="142" t="s">
        <v>3</v>
      </c>
      <c r="N93" s="143" t="s">
        <v>45</v>
      </c>
      <c r="O93" s="144">
        <v>4.5910000000000002</v>
      </c>
      <c r="P93" s="144">
        <f>O93*H93</f>
        <v>0.45910000000000006</v>
      </c>
      <c r="Q93" s="144">
        <v>0</v>
      </c>
      <c r="R93" s="144">
        <f>Q93*H93</f>
        <v>0</v>
      </c>
      <c r="S93" s="144">
        <v>0</v>
      </c>
      <c r="T93" s="145">
        <f>S93*H93</f>
        <v>0</v>
      </c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R93" s="146" t="s">
        <v>136</v>
      </c>
      <c r="AT93" s="146" t="s">
        <v>122</v>
      </c>
      <c r="AU93" s="146" t="s">
        <v>84</v>
      </c>
      <c r="AY93" s="18" t="s">
        <v>119</v>
      </c>
      <c r="BE93" s="147">
        <f>IF(N93="základní",J93,0)</f>
        <v>0</v>
      </c>
      <c r="BF93" s="147">
        <f>IF(N93="snížená",J93,0)</f>
        <v>0</v>
      </c>
      <c r="BG93" s="147">
        <f>IF(N93="zákl. přenesená",J93,0)</f>
        <v>0</v>
      </c>
      <c r="BH93" s="147">
        <f>IF(N93="sníž. přenesená",J93,0)</f>
        <v>0</v>
      </c>
      <c r="BI93" s="147">
        <f>IF(N93="nulová",J93,0)</f>
        <v>0</v>
      </c>
      <c r="BJ93" s="18" t="s">
        <v>82</v>
      </c>
      <c r="BK93" s="147">
        <f>ROUND(I93*H93,2)</f>
        <v>0</v>
      </c>
      <c r="BL93" s="18" t="s">
        <v>136</v>
      </c>
      <c r="BM93" s="146" t="s">
        <v>194</v>
      </c>
    </row>
    <row r="94" spans="1:65" s="2" customFormat="1" ht="11.25">
      <c r="A94" s="30"/>
      <c r="B94" s="31"/>
      <c r="C94" s="30"/>
      <c r="D94" s="165" t="s">
        <v>195</v>
      </c>
      <c r="E94" s="30"/>
      <c r="F94" s="166" t="s">
        <v>196</v>
      </c>
      <c r="G94" s="30"/>
      <c r="H94" s="30"/>
      <c r="I94" s="30"/>
      <c r="J94" s="30"/>
      <c r="K94" s="30"/>
      <c r="L94" s="31"/>
      <c r="M94" s="163"/>
      <c r="N94" s="164"/>
      <c r="O94" s="51"/>
      <c r="P94" s="51"/>
      <c r="Q94" s="51"/>
      <c r="R94" s="51"/>
      <c r="S94" s="51"/>
      <c r="T94" s="52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T94" s="18" t="s">
        <v>195</v>
      </c>
      <c r="AU94" s="18" t="s">
        <v>84</v>
      </c>
    </row>
    <row r="95" spans="1:65" s="13" customFormat="1" ht="11.25">
      <c r="B95" s="167"/>
      <c r="D95" s="161" t="s">
        <v>197</v>
      </c>
      <c r="E95" s="168" t="s">
        <v>3</v>
      </c>
      <c r="F95" s="169" t="s">
        <v>198</v>
      </c>
      <c r="H95" s="170">
        <v>0.1</v>
      </c>
      <c r="L95" s="167"/>
      <c r="M95" s="171"/>
      <c r="N95" s="172"/>
      <c r="O95" s="172"/>
      <c r="P95" s="172"/>
      <c r="Q95" s="172"/>
      <c r="R95" s="172"/>
      <c r="S95" s="172"/>
      <c r="T95" s="173"/>
      <c r="AT95" s="168" t="s">
        <v>197</v>
      </c>
      <c r="AU95" s="168" t="s">
        <v>84</v>
      </c>
      <c r="AV95" s="13" t="s">
        <v>84</v>
      </c>
      <c r="AW95" s="13" t="s">
        <v>36</v>
      </c>
      <c r="AX95" s="13" t="s">
        <v>82</v>
      </c>
      <c r="AY95" s="168" t="s">
        <v>119</v>
      </c>
    </row>
    <row r="96" spans="1:65" s="2" customFormat="1" ht="37.9" customHeight="1">
      <c r="A96" s="30"/>
      <c r="B96" s="135"/>
      <c r="C96" s="136" t="s">
        <v>84</v>
      </c>
      <c r="D96" s="136" t="s">
        <v>122</v>
      </c>
      <c r="E96" s="137" t="s">
        <v>199</v>
      </c>
      <c r="F96" s="138" t="s">
        <v>200</v>
      </c>
      <c r="G96" s="139" t="s">
        <v>201</v>
      </c>
      <c r="H96" s="140">
        <v>0.30199999999999999</v>
      </c>
      <c r="I96" s="141">
        <v>0</v>
      </c>
      <c r="J96" s="141">
        <f>ROUND(I96*H96,2)</f>
        <v>0</v>
      </c>
      <c r="K96" s="138" t="s">
        <v>193</v>
      </c>
      <c r="L96" s="31"/>
      <c r="M96" s="142" t="s">
        <v>3</v>
      </c>
      <c r="N96" s="143" t="s">
        <v>45</v>
      </c>
      <c r="O96" s="144">
        <v>1.9630000000000001</v>
      </c>
      <c r="P96" s="144">
        <f>O96*H96</f>
        <v>0.59282599999999996</v>
      </c>
      <c r="Q96" s="144">
        <v>8.6499999999999997E-3</v>
      </c>
      <c r="R96" s="144">
        <f>Q96*H96</f>
        <v>2.6122999999999997E-3</v>
      </c>
      <c r="S96" s="144">
        <v>0</v>
      </c>
      <c r="T96" s="145">
        <f>S96*H96</f>
        <v>0</v>
      </c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R96" s="146" t="s">
        <v>136</v>
      </c>
      <c r="AT96" s="146" t="s">
        <v>122</v>
      </c>
      <c r="AU96" s="146" t="s">
        <v>84</v>
      </c>
      <c r="AY96" s="18" t="s">
        <v>119</v>
      </c>
      <c r="BE96" s="147">
        <f>IF(N96="základní",J96,0)</f>
        <v>0</v>
      </c>
      <c r="BF96" s="147">
        <f>IF(N96="snížená",J96,0)</f>
        <v>0</v>
      </c>
      <c r="BG96" s="147">
        <f>IF(N96="zákl. přenesená",J96,0)</f>
        <v>0</v>
      </c>
      <c r="BH96" s="147">
        <f>IF(N96="sníž. přenesená",J96,0)</f>
        <v>0</v>
      </c>
      <c r="BI96" s="147">
        <f>IF(N96="nulová",J96,0)</f>
        <v>0</v>
      </c>
      <c r="BJ96" s="18" t="s">
        <v>82</v>
      </c>
      <c r="BK96" s="147">
        <f>ROUND(I96*H96,2)</f>
        <v>0</v>
      </c>
      <c r="BL96" s="18" t="s">
        <v>136</v>
      </c>
      <c r="BM96" s="146" t="s">
        <v>202</v>
      </c>
    </row>
    <row r="97" spans="1:65" s="2" customFormat="1" ht="11.25">
      <c r="A97" s="30"/>
      <c r="B97" s="31"/>
      <c r="C97" s="30"/>
      <c r="D97" s="165" t="s">
        <v>195</v>
      </c>
      <c r="E97" s="30"/>
      <c r="F97" s="166" t="s">
        <v>203</v>
      </c>
      <c r="G97" s="30"/>
      <c r="H97" s="30"/>
      <c r="I97" s="30"/>
      <c r="J97" s="30"/>
      <c r="K97" s="30"/>
      <c r="L97" s="31"/>
      <c r="M97" s="163"/>
      <c r="N97" s="164"/>
      <c r="O97" s="51"/>
      <c r="P97" s="51"/>
      <c r="Q97" s="51"/>
      <c r="R97" s="51"/>
      <c r="S97" s="51"/>
      <c r="T97" s="52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T97" s="18" t="s">
        <v>195</v>
      </c>
      <c r="AU97" s="18" t="s">
        <v>84</v>
      </c>
    </row>
    <row r="98" spans="1:65" s="13" customFormat="1" ht="11.25">
      <c r="B98" s="167"/>
      <c r="D98" s="161" t="s">
        <v>197</v>
      </c>
      <c r="E98" s="168" t="s">
        <v>3</v>
      </c>
      <c r="F98" s="169" t="s">
        <v>204</v>
      </c>
      <c r="H98" s="170">
        <v>3.5000000000000003E-2</v>
      </c>
      <c r="L98" s="167"/>
      <c r="M98" s="171"/>
      <c r="N98" s="172"/>
      <c r="O98" s="172"/>
      <c r="P98" s="172"/>
      <c r="Q98" s="172"/>
      <c r="R98" s="172"/>
      <c r="S98" s="172"/>
      <c r="T98" s="173"/>
      <c r="AT98" s="168" t="s">
        <v>197</v>
      </c>
      <c r="AU98" s="168" t="s">
        <v>84</v>
      </c>
      <c r="AV98" s="13" t="s">
        <v>84</v>
      </c>
      <c r="AW98" s="13" t="s">
        <v>36</v>
      </c>
      <c r="AX98" s="13" t="s">
        <v>74</v>
      </c>
      <c r="AY98" s="168" t="s">
        <v>119</v>
      </c>
    </row>
    <row r="99" spans="1:65" s="13" customFormat="1" ht="11.25">
      <c r="B99" s="167"/>
      <c r="D99" s="161" t="s">
        <v>197</v>
      </c>
      <c r="E99" s="168" t="s">
        <v>3</v>
      </c>
      <c r="F99" s="169" t="s">
        <v>205</v>
      </c>
      <c r="H99" s="170">
        <v>0.26700000000000002</v>
      </c>
      <c r="L99" s="167"/>
      <c r="M99" s="171"/>
      <c r="N99" s="172"/>
      <c r="O99" s="172"/>
      <c r="P99" s="172"/>
      <c r="Q99" s="172"/>
      <c r="R99" s="172"/>
      <c r="S99" s="172"/>
      <c r="T99" s="173"/>
      <c r="AT99" s="168" t="s">
        <v>197</v>
      </c>
      <c r="AU99" s="168" t="s">
        <v>84</v>
      </c>
      <c r="AV99" s="13" t="s">
        <v>84</v>
      </c>
      <c r="AW99" s="13" t="s">
        <v>36</v>
      </c>
      <c r="AX99" s="13" t="s">
        <v>74</v>
      </c>
      <c r="AY99" s="168" t="s">
        <v>119</v>
      </c>
    </row>
    <row r="100" spans="1:65" s="14" customFormat="1" ht="11.25">
      <c r="B100" s="174"/>
      <c r="D100" s="161" t="s">
        <v>197</v>
      </c>
      <c r="E100" s="175" t="s">
        <v>3</v>
      </c>
      <c r="F100" s="176" t="s">
        <v>206</v>
      </c>
      <c r="H100" s="177">
        <v>0.30199999999999999</v>
      </c>
      <c r="L100" s="174"/>
      <c r="M100" s="178"/>
      <c r="N100" s="179"/>
      <c r="O100" s="179"/>
      <c r="P100" s="179"/>
      <c r="Q100" s="179"/>
      <c r="R100" s="179"/>
      <c r="S100" s="179"/>
      <c r="T100" s="180"/>
      <c r="AT100" s="175" t="s">
        <v>197</v>
      </c>
      <c r="AU100" s="175" t="s">
        <v>84</v>
      </c>
      <c r="AV100" s="14" t="s">
        <v>136</v>
      </c>
      <c r="AW100" s="14" t="s">
        <v>36</v>
      </c>
      <c r="AX100" s="14" t="s">
        <v>82</v>
      </c>
      <c r="AY100" s="175" t="s">
        <v>119</v>
      </c>
    </row>
    <row r="101" spans="1:65" s="2" customFormat="1" ht="37.9" customHeight="1">
      <c r="A101" s="30"/>
      <c r="B101" s="135"/>
      <c r="C101" s="136" t="s">
        <v>118</v>
      </c>
      <c r="D101" s="136" t="s">
        <v>122</v>
      </c>
      <c r="E101" s="137" t="s">
        <v>207</v>
      </c>
      <c r="F101" s="138" t="s">
        <v>208</v>
      </c>
      <c r="G101" s="139" t="s">
        <v>201</v>
      </c>
      <c r="H101" s="140">
        <v>0.30199999999999999</v>
      </c>
      <c r="I101" s="141">
        <v>0</v>
      </c>
      <c r="J101" s="141">
        <f>ROUND(I101*H101,2)</f>
        <v>0</v>
      </c>
      <c r="K101" s="138" t="s">
        <v>193</v>
      </c>
      <c r="L101" s="31"/>
      <c r="M101" s="142" t="s">
        <v>3</v>
      </c>
      <c r="N101" s="143" t="s">
        <v>45</v>
      </c>
      <c r="O101" s="144">
        <v>0.628</v>
      </c>
      <c r="P101" s="144">
        <f>O101*H101</f>
        <v>0.18965599999999999</v>
      </c>
      <c r="Q101" s="144">
        <v>0</v>
      </c>
      <c r="R101" s="144">
        <f>Q101*H101</f>
        <v>0</v>
      </c>
      <c r="S101" s="144">
        <v>0</v>
      </c>
      <c r="T101" s="145">
        <f>S101*H101</f>
        <v>0</v>
      </c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  <c r="AR101" s="146" t="s">
        <v>136</v>
      </c>
      <c r="AT101" s="146" t="s">
        <v>122</v>
      </c>
      <c r="AU101" s="146" t="s">
        <v>84</v>
      </c>
      <c r="AY101" s="18" t="s">
        <v>119</v>
      </c>
      <c r="BE101" s="147">
        <f>IF(N101="základní",J101,0)</f>
        <v>0</v>
      </c>
      <c r="BF101" s="147">
        <f>IF(N101="snížená",J101,0)</f>
        <v>0</v>
      </c>
      <c r="BG101" s="147">
        <f>IF(N101="zákl. přenesená",J101,0)</f>
        <v>0</v>
      </c>
      <c r="BH101" s="147">
        <f>IF(N101="sníž. přenesená",J101,0)</f>
        <v>0</v>
      </c>
      <c r="BI101" s="147">
        <f>IF(N101="nulová",J101,0)</f>
        <v>0</v>
      </c>
      <c r="BJ101" s="18" t="s">
        <v>82</v>
      </c>
      <c r="BK101" s="147">
        <f>ROUND(I101*H101,2)</f>
        <v>0</v>
      </c>
      <c r="BL101" s="18" t="s">
        <v>136</v>
      </c>
      <c r="BM101" s="146" t="s">
        <v>209</v>
      </c>
    </row>
    <row r="102" spans="1:65" s="2" customFormat="1" ht="11.25">
      <c r="A102" s="30"/>
      <c r="B102" s="31"/>
      <c r="C102" s="30"/>
      <c r="D102" s="165" t="s">
        <v>195</v>
      </c>
      <c r="E102" s="30"/>
      <c r="F102" s="166" t="s">
        <v>210</v>
      </c>
      <c r="G102" s="30"/>
      <c r="H102" s="30"/>
      <c r="I102" s="30"/>
      <c r="J102" s="30"/>
      <c r="K102" s="30"/>
      <c r="L102" s="31"/>
      <c r="M102" s="163"/>
      <c r="N102" s="164"/>
      <c r="O102" s="51"/>
      <c r="P102" s="51"/>
      <c r="Q102" s="51"/>
      <c r="R102" s="51"/>
      <c r="S102" s="51"/>
      <c r="T102" s="52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  <c r="AT102" s="18" t="s">
        <v>195</v>
      </c>
      <c r="AU102" s="18" t="s">
        <v>84</v>
      </c>
    </row>
    <row r="103" spans="1:65" s="12" customFormat="1" ht="22.9" customHeight="1">
      <c r="B103" s="123"/>
      <c r="D103" s="124" t="s">
        <v>73</v>
      </c>
      <c r="E103" s="133" t="s">
        <v>211</v>
      </c>
      <c r="F103" s="133" t="s">
        <v>212</v>
      </c>
      <c r="J103" s="134">
        <f>BK103</f>
        <v>0</v>
      </c>
      <c r="L103" s="123"/>
      <c r="M103" s="127"/>
      <c r="N103" s="128"/>
      <c r="O103" s="128"/>
      <c r="P103" s="129">
        <f>SUM(P104:P121)</f>
        <v>12.433999999999999</v>
      </c>
      <c r="Q103" s="128"/>
      <c r="R103" s="129">
        <f>SUM(R104:R121)</f>
        <v>0.51040000000000008</v>
      </c>
      <c r="S103" s="128"/>
      <c r="T103" s="130">
        <f>SUM(T104:T121)</f>
        <v>0</v>
      </c>
      <c r="AR103" s="124" t="s">
        <v>82</v>
      </c>
      <c r="AT103" s="131" t="s">
        <v>73</v>
      </c>
      <c r="AU103" s="131" t="s">
        <v>82</v>
      </c>
      <c r="AY103" s="124" t="s">
        <v>119</v>
      </c>
      <c r="BK103" s="132">
        <f>SUM(BK104:BK121)</f>
        <v>0</v>
      </c>
    </row>
    <row r="104" spans="1:65" s="2" customFormat="1" ht="21.75" customHeight="1">
      <c r="A104" s="30"/>
      <c r="B104" s="135"/>
      <c r="C104" s="136" t="s">
        <v>136</v>
      </c>
      <c r="D104" s="136" t="s">
        <v>122</v>
      </c>
      <c r="E104" s="137" t="s">
        <v>213</v>
      </c>
      <c r="F104" s="138" t="s">
        <v>214</v>
      </c>
      <c r="G104" s="139" t="s">
        <v>133</v>
      </c>
      <c r="H104" s="140">
        <v>3</v>
      </c>
      <c r="I104" s="141">
        <v>0</v>
      </c>
      <c r="J104" s="141">
        <f>ROUND(I104*H104,2)</f>
        <v>0</v>
      </c>
      <c r="K104" s="138" t="s">
        <v>193</v>
      </c>
      <c r="L104" s="31"/>
      <c r="M104" s="142" t="s">
        <v>3</v>
      </c>
      <c r="N104" s="143" t="s">
        <v>45</v>
      </c>
      <c r="O104" s="144">
        <v>0.14000000000000001</v>
      </c>
      <c r="P104" s="144">
        <f>O104*H104</f>
        <v>0.42000000000000004</v>
      </c>
      <c r="Q104" s="144">
        <v>0</v>
      </c>
      <c r="R104" s="144">
        <f>Q104*H104</f>
        <v>0</v>
      </c>
      <c r="S104" s="144">
        <v>0</v>
      </c>
      <c r="T104" s="145">
        <f>S104*H104</f>
        <v>0</v>
      </c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  <c r="AR104" s="146" t="s">
        <v>136</v>
      </c>
      <c r="AT104" s="146" t="s">
        <v>122</v>
      </c>
      <c r="AU104" s="146" t="s">
        <v>84</v>
      </c>
      <c r="AY104" s="18" t="s">
        <v>119</v>
      </c>
      <c r="BE104" s="147">
        <f>IF(N104="základní",J104,0)</f>
        <v>0</v>
      </c>
      <c r="BF104" s="147">
        <f>IF(N104="snížená",J104,0)</f>
        <v>0</v>
      </c>
      <c r="BG104" s="147">
        <f>IF(N104="zákl. přenesená",J104,0)</f>
        <v>0</v>
      </c>
      <c r="BH104" s="147">
        <f>IF(N104="sníž. přenesená",J104,0)</f>
        <v>0</v>
      </c>
      <c r="BI104" s="147">
        <f>IF(N104="nulová",J104,0)</f>
        <v>0</v>
      </c>
      <c r="BJ104" s="18" t="s">
        <v>82</v>
      </c>
      <c r="BK104" s="147">
        <f>ROUND(I104*H104,2)</f>
        <v>0</v>
      </c>
      <c r="BL104" s="18" t="s">
        <v>136</v>
      </c>
      <c r="BM104" s="146" t="s">
        <v>215</v>
      </c>
    </row>
    <row r="105" spans="1:65" s="2" customFormat="1" ht="11.25">
      <c r="A105" s="30"/>
      <c r="B105" s="31"/>
      <c r="C105" s="30"/>
      <c r="D105" s="165" t="s">
        <v>195</v>
      </c>
      <c r="E105" s="30"/>
      <c r="F105" s="166" t="s">
        <v>216</v>
      </c>
      <c r="G105" s="30"/>
      <c r="H105" s="30"/>
      <c r="I105" s="30"/>
      <c r="J105" s="30"/>
      <c r="K105" s="30"/>
      <c r="L105" s="31"/>
      <c r="M105" s="163"/>
      <c r="N105" s="164"/>
      <c r="O105" s="51"/>
      <c r="P105" s="51"/>
      <c r="Q105" s="51"/>
      <c r="R105" s="51"/>
      <c r="S105" s="51"/>
      <c r="T105" s="52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  <c r="AT105" s="18" t="s">
        <v>195</v>
      </c>
      <c r="AU105" s="18" t="s">
        <v>84</v>
      </c>
    </row>
    <row r="106" spans="1:65" s="13" customFormat="1" ht="11.25">
      <c r="B106" s="167"/>
      <c r="D106" s="161" t="s">
        <v>197</v>
      </c>
      <c r="E106" s="168" t="s">
        <v>3</v>
      </c>
      <c r="F106" s="169" t="s">
        <v>217</v>
      </c>
      <c r="H106" s="170">
        <v>1</v>
      </c>
      <c r="L106" s="167"/>
      <c r="M106" s="171"/>
      <c r="N106" s="172"/>
      <c r="O106" s="172"/>
      <c r="P106" s="172"/>
      <c r="Q106" s="172"/>
      <c r="R106" s="172"/>
      <c r="S106" s="172"/>
      <c r="T106" s="173"/>
      <c r="AT106" s="168" t="s">
        <v>197</v>
      </c>
      <c r="AU106" s="168" t="s">
        <v>84</v>
      </c>
      <c r="AV106" s="13" t="s">
        <v>84</v>
      </c>
      <c r="AW106" s="13" t="s">
        <v>36</v>
      </c>
      <c r="AX106" s="13" t="s">
        <v>74</v>
      </c>
      <c r="AY106" s="168" t="s">
        <v>119</v>
      </c>
    </row>
    <row r="107" spans="1:65" s="13" customFormat="1" ht="11.25">
      <c r="B107" s="167"/>
      <c r="D107" s="161" t="s">
        <v>197</v>
      </c>
      <c r="E107" s="168" t="s">
        <v>3</v>
      </c>
      <c r="F107" s="169" t="s">
        <v>218</v>
      </c>
      <c r="H107" s="170">
        <v>1</v>
      </c>
      <c r="L107" s="167"/>
      <c r="M107" s="171"/>
      <c r="N107" s="172"/>
      <c r="O107" s="172"/>
      <c r="P107" s="172"/>
      <c r="Q107" s="172"/>
      <c r="R107" s="172"/>
      <c r="S107" s="172"/>
      <c r="T107" s="173"/>
      <c r="AT107" s="168" t="s">
        <v>197</v>
      </c>
      <c r="AU107" s="168" t="s">
        <v>84</v>
      </c>
      <c r="AV107" s="13" t="s">
        <v>84</v>
      </c>
      <c r="AW107" s="13" t="s">
        <v>36</v>
      </c>
      <c r="AX107" s="13" t="s">
        <v>74</v>
      </c>
      <c r="AY107" s="168" t="s">
        <v>119</v>
      </c>
    </row>
    <row r="108" spans="1:65" s="13" customFormat="1" ht="11.25">
      <c r="B108" s="167"/>
      <c r="D108" s="161" t="s">
        <v>197</v>
      </c>
      <c r="E108" s="168" t="s">
        <v>3</v>
      </c>
      <c r="F108" s="169" t="s">
        <v>219</v>
      </c>
      <c r="H108" s="170">
        <v>1</v>
      </c>
      <c r="L108" s="167"/>
      <c r="M108" s="171"/>
      <c r="N108" s="172"/>
      <c r="O108" s="172"/>
      <c r="P108" s="172"/>
      <c r="Q108" s="172"/>
      <c r="R108" s="172"/>
      <c r="S108" s="172"/>
      <c r="T108" s="173"/>
      <c r="AT108" s="168" t="s">
        <v>197</v>
      </c>
      <c r="AU108" s="168" t="s">
        <v>84</v>
      </c>
      <c r="AV108" s="13" t="s">
        <v>84</v>
      </c>
      <c r="AW108" s="13" t="s">
        <v>36</v>
      </c>
      <c r="AX108" s="13" t="s">
        <v>74</v>
      </c>
      <c r="AY108" s="168" t="s">
        <v>119</v>
      </c>
    </row>
    <row r="109" spans="1:65" s="14" customFormat="1" ht="11.25">
      <c r="B109" s="174"/>
      <c r="D109" s="161" t="s">
        <v>197</v>
      </c>
      <c r="E109" s="175" t="s">
        <v>3</v>
      </c>
      <c r="F109" s="176" t="s">
        <v>206</v>
      </c>
      <c r="H109" s="177">
        <v>3</v>
      </c>
      <c r="L109" s="174"/>
      <c r="M109" s="178"/>
      <c r="N109" s="179"/>
      <c r="O109" s="179"/>
      <c r="P109" s="179"/>
      <c r="Q109" s="179"/>
      <c r="R109" s="179"/>
      <c r="S109" s="179"/>
      <c r="T109" s="180"/>
      <c r="AT109" s="175" t="s">
        <v>197</v>
      </c>
      <c r="AU109" s="175" t="s">
        <v>84</v>
      </c>
      <c r="AV109" s="14" t="s">
        <v>136</v>
      </c>
      <c r="AW109" s="14" t="s">
        <v>36</v>
      </c>
      <c r="AX109" s="14" t="s">
        <v>82</v>
      </c>
      <c r="AY109" s="175" t="s">
        <v>119</v>
      </c>
    </row>
    <row r="110" spans="1:65" s="2" customFormat="1" ht="16.5" customHeight="1">
      <c r="A110" s="30"/>
      <c r="B110" s="135"/>
      <c r="C110" s="136" t="s">
        <v>140</v>
      </c>
      <c r="D110" s="136" t="s">
        <v>122</v>
      </c>
      <c r="E110" s="137" t="s">
        <v>220</v>
      </c>
      <c r="F110" s="138" t="s">
        <v>221</v>
      </c>
      <c r="G110" s="139" t="s">
        <v>133</v>
      </c>
      <c r="H110" s="140">
        <v>1</v>
      </c>
      <c r="I110" s="141">
        <v>0</v>
      </c>
      <c r="J110" s="141">
        <f>ROUND(I110*H110,2)</f>
        <v>0</v>
      </c>
      <c r="K110" s="138" t="s">
        <v>3</v>
      </c>
      <c r="L110" s="31"/>
      <c r="M110" s="142" t="s">
        <v>3</v>
      </c>
      <c r="N110" s="143" t="s">
        <v>45</v>
      </c>
      <c r="O110" s="144">
        <v>2.09</v>
      </c>
      <c r="P110" s="144">
        <f>O110*H110</f>
        <v>2.09</v>
      </c>
      <c r="Q110" s="144">
        <v>2.8600000000000001E-3</v>
      </c>
      <c r="R110" s="144">
        <f>Q110*H110</f>
        <v>2.8600000000000001E-3</v>
      </c>
      <c r="S110" s="144">
        <v>0</v>
      </c>
      <c r="T110" s="145">
        <f>S110*H110</f>
        <v>0</v>
      </c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  <c r="AR110" s="146" t="s">
        <v>136</v>
      </c>
      <c r="AT110" s="146" t="s">
        <v>122</v>
      </c>
      <c r="AU110" s="146" t="s">
        <v>84</v>
      </c>
      <c r="AY110" s="18" t="s">
        <v>119</v>
      </c>
      <c r="BE110" s="147">
        <f>IF(N110="základní",J110,0)</f>
        <v>0</v>
      </c>
      <c r="BF110" s="147">
        <f>IF(N110="snížená",J110,0)</f>
        <v>0</v>
      </c>
      <c r="BG110" s="147">
        <f>IF(N110="zákl. přenesená",J110,0)</f>
        <v>0</v>
      </c>
      <c r="BH110" s="147">
        <f>IF(N110="sníž. přenesená",J110,0)</f>
        <v>0</v>
      </c>
      <c r="BI110" s="147">
        <f>IF(N110="nulová",J110,0)</f>
        <v>0</v>
      </c>
      <c r="BJ110" s="18" t="s">
        <v>82</v>
      </c>
      <c r="BK110" s="147">
        <f>ROUND(I110*H110,2)</f>
        <v>0</v>
      </c>
      <c r="BL110" s="18" t="s">
        <v>136</v>
      </c>
      <c r="BM110" s="146" t="s">
        <v>222</v>
      </c>
    </row>
    <row r="111" spans="1:65" s="13" customFormat="1" ht="11.25">
      <c r="B111" s="167"/>
      <c r="D111" s="161" t="s">
        <v>197</v>
      </c>
      <c r="E111" s="168" t="s">
        <v>3</v>
      </c>
      <c r="F111" s="169" t="s">
        <v>217</v>
      </c>
      <c r="H111" s="170">
        <v>1</v>
      </c>
      <c r="L111" s="167"/>
      <c r="M111" s="171"/>
      <c r="N111" s="172"/>
      <c r="O111" s="172"/>
      <c r="P111" s="172"/>
      <c r="Q111" s="172"/>
      <c r="R111" s="172"/>
      <c r="S111" s="172"/>
      <c r="T111" s="173"/>
      <c r="AT111" s="168" t="s">
        <v>197</v>
      </c>
      <c r="AU111" s="168" t="s">
        <v>84</v>
      </c>
      <c r="AV111" s="13" t="s">
        <v>84</v>
      </c>
      <c r="AW111" s="13" t="s">
        <v>36</v>
      </c>
      <c r="AX111" s="13" t="s">
        <v>82</v>
      </c>
      <c r="AY111" s="168" t="s">
        <v>119</v>
      </c>
    </row>
    <row r="112" spans="1:65" s="2" customFormat="1" ht="24.2" customHeight="1">
      <c r="A112" s="30"/>
      <c r="B112" s="135"/>
      <c r="C112" s="148" t="s">
        <v>144</v>
      </c>
      <c r="D112" s="148" t="s">
        <v>116</v>
      </c>
      <c r="E112" s="149" t="s">
        <v>223</v>
      </c>
      <c r="F112" s="150" t="s">
        <v>224</v>
      </c>
      <c r="G112" s="151" t="s">
        <v>133</v>
      </c>
      <c r="H112" s="152">
        <v>1</v>
      </c>
      <c r="I112" s="153">
        <v>0</v>
      </c>
      <c r="J112" s="153">
        <f>ROUND(I112*H112,2)</f>
        <v>0</v>
      </c>
      <c r="K112" s="150" t="s">
        <v>3</v>
      </c>
      <c r="L112" s="154"/>
      <c r="M112" s="155" t="s">
        <v>3</v>
      </c>
      <c r="N112" s="156" t="s">
        <v>45</v>
      </c>
      <c r="O112" s="144">
        <v>0</v>
      </c>
      <c r="P112" s="144">
        <f>O112*H112</f>
        <v>0</v>
      </c>
      <c r="Q112" s="144">
        <v>0.16500000000000001</v>
      </c>
      <c r="R112" s="144">
        <f>Q112*H112</f>
        <v>0.16500000000000001</v>
      </c>
      <c r="S112" s="144">
        <v>0</v>
      </c>
      <c r="T112" s="145">
        <f>S112*H112</f>
        <v>0</v>
      </c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  <c r="AR112" s="146" t="s">
        <v>134</v>
      </c>
      <c r="AT112" s="146" t="s">
        <v>116</v>
      </c>
      <c r="AU112" s="146" t="s">
        <v>84</v>
      </c>
      <c r="AY112" s="18" t="s">
        <v>119</v>
      </c>
      <c r="BE112" s="147">
        <f>IF(N112="základní",J112,0)</f>
        <v>0</v>
      </c>
      <c r="BF112" s="147">
        <f>IF(N112="snížená",J112,0)</f>
        <v>0</v>
      </c>
      <c r="BG112" s="147">
        <f>IF(N112="zákl. přenesená",J112,0)</f>
        <v>0</v>
      </c>
      <c r="BH112" s="147">
        <f>IF(N112="sníž. přenesená",J112,0)</f>
        <v>0</v>
      </c>
      <c r="BI112" s="147">
        <f>IF(N112="nulová",J112,0)</f>
        <v>0</v>
      </c>
      <c r="BJ112" s="18" t="s">
        <v>82</v>
      </c>
      <c r="BK112" s="147">
        <f>ROUND(I112*H112,2)</f>
        <v>0</v>
      </c>
      <c r="BL112" s="18" t="s">
        <v>126</v>
      </c>
      <c r="BM112" s="146" t="s">
        <v>225</v>
      </c>
    </row>
    <row r="113" spans="1:65" s="13" customFormat="1" ht="11.25">
      <c r="B113" s="167"/>
      <c r="D113" s="161" t="s">
        <v>197</v>
      </c>
      <c r="E113" s="168" t="s">
        <v>3</v>
      </c>
      <c r="F113" s="169" t="s">
        <v>217</v>
      </c>
      <c r="H113" s="170">
        <v>1</v>
      </c>
      <c r="L113" s="167"/>
      <c r="M113" s="171"/>
      <c r="N113" s="172"/>
      <c r="O113" s="172"/>
      <c r="P113" s="172"/>
      <c r="Q113" s="172"/>
      <c r="R113" s="172"/>
      <c r="S113" s="172"/>
      <c r="T113" s="173"/>
      <c r="AT113" s="168" t="s">
        <v>197</v>
      </c>
      <c r="AU113" s="168" t="s">
        <v>84</v>
      </c>
      <c r="AV113" s="13" t="s">
        <v>84</v>
      </c>
      <c r="AW113" s="13" t="s">
        <v>36</v>
      </c>
      <c r="AX113" s="13" t="s">
        <v>82</v>
      </c>
      <c r="AY113" s="168" t="s">
        <v>119</v>
      </c>
    </row>
    <row r="114" spans="1:65" s="2" customFormat="1" ht="16.5" customHeight="1">
      <c r="A114" s="30"/>
      <c r="B114" s="135"/>
      <c r="C114" s="136" t="s">
        <v>172</v>
      </c>
      <c r="D114" s="136" t="s">
        <v>122</v>
      </c>
      <c r="E114" s="137" t="s">
        <v>226</v>
      </c>
      <c r="F114" s="138" t="s">
        <v>227</v>
      </c>
      <c r="G114" s="139" t="s">
        <v>133</v>
      </c>
      <c r="H114" s="140">
        <v>2</v>
      </c>
      <c r="I114" s="141">
        <v>0</v>
      </c>
      <c r="J114" s="141">
        <f>ROUND(I114*H114,2)</f>
        <v>0</v>
      </c>
      <c r="K114" s="138" t="s">
        <v>3</v>
      </c>
      <c r="L114" s="31"/>
      <c r="M114" s="142" t="s">
        <v>3</v>
      </c>
      <c r="N114" s="143" t="s">
        <v>45</v>
      </c>
      <c r="O114" s="144">
        <v>4.9619999999999997</v>
      </c>
      <c r="P114" s="144">
        <f>O114*H114</f>
        <v>9.9239999999999995</v>
      </c>
      <c r="Q114" s="144">
        <v>1.627E-2</v>
      </c>
      <c r="R114" s="144">
        <f>Q114*H114</f>
        <v>3.2539999999999999E-2</v>
      </c>
      <c r="S114" s="144">
        <v>0</v>
      </c>
      <c r="T114" s="145">
        <f>S114*H114</f>
        <v>0</v>
      </c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  <c r="AR114" s="146" t="s">
        <v>136</v>
      </c>
      <c r="AT114" s="146" t="s">
        <v>122</v>
      </c>
      <c r="AU114" s="146" t="s">
        <v>84</v>
      </c>
      <c r="AY114" s="18" t="s">
        <v>119</v>
      </c>
      <c r="BE114" s="147">
        <f>IF(N114="základní",J114,0)</f>
        <v>0</v>
      </c>
      <c r="BF114" s="147">
        <f>IF(N114="snížená",J114,0)</f>
        <v>0</v>
      </c>
      <c r="BG114" s="147">
        <f>IF(N114="zákl. přenesená",J114,0)</f>
        <v>0</v>
      </c>
      <c r="BH114" s="147">
        <f>IF(N114="sníž. přenesená",J114,0)</f>
        <v>0</v>
      </c>
      <c r="BI114" s="147">
        <f>IF(N114="nulová",J114,0)</f>
        <v>0</v>
      </c>
      <c r="BJ114" s="18" t="s">
        <v>82</v>
      </c>
      <c r="BK114" s="147">
        <f>ROUND(I114*H114,2)</f>
        <v>0</v>
      </c>
      <c r="BL114" s="18" t="s">
        <v>136</v>
      </c>
      <c r="BM114" s="146" t="s">
        <v>228</v>
      </c>
    </row>
    <row r="115" spans="1:65" s="13" customFormat="1" ht="11.25">
      <c r="B115" s="167"/>
      <c r="D115" s="161" t="s">
        <v>197</v>
      </c>
      <c r="E115" s="168" t="s">
        <v>3</v>
      </c>
      <c r="F115" s="169" t="s">
        <v>218</v>
      </c>
      <c r="H115" s="170">
        <v>1</v>
      </c>
      <c r="L115" s="167"/>
      <c r="M115" s="171"/>
      <c r="N115" s="172"/>
      <c r="O115" s="172"/>
      <c r="P115" s="172"/>
      <c r="Q115" s="172"/>
      <c r="R115" s="172"/>
      <c r="S115" s="172"/>
      <c r="T115" s="173"/>
      <c r="AT115" s="168" t="s">
        <v>197</v>
      </c>
      <c r="AU115" s="168" t="s">
        <v>84</v>
      </c>
      <c r="AV115" s="13" t="s">
        <v>84</v>
      </c>
      <c r="AW115" s="13" t="s">
        <v>36</v>
      </c>
      <c r="AX115" s="13" t="s">
        <v>74</v>
      </c>
      <c r="AY115" s="168" t="s">
        <v>119</v>
      </c>
    </row>
    <row r="116" spans="1:65" s="13" customFormat="1" ht="11.25">
      <c r="B116" s="167"/>
      <c r="D116" s="161" t="s">
        <v>197</v>
      </c>
      <c r="E116" s="168" t="s">
        <v>3</v>
      </c>
      <c r="F116" s="169" t="s">
        <v>219</v>
      </c>
      <c r="H116" s="170">
        <v>1</v>
      </c>
      <c r="L116" s="167"/>
      <c r="M116" s="171"/>
      <c r="N116" s="172"/>
      <c r="O116" s="172"/>
      <c r="P116" s="172"/>
      <c r="Q116" s="172"/>
      <c r="R116" s="172"/>
      <c r="S116" s="172"/>
      <c r="T116" s="173"/>
      <c r="AT116" s="168" t="s">
        <v>197</v>
      </c>
      <c r="AU116" s="168" t="s">
        <v>84</v>
      </c>
      <c r="AV116" s="13" t="s">
        <v>84</v>
      </c>
      <c r="AW116" s="13" t="s">
        <v>36</v>
      </c>
      <c r="AX116" s="13" t="s">
        <v>74</v>
      </c>
      <c r="AY116" s="168" t="s">
        <v>119</v>
      </c>
    </row>
    <row r="117" spans="1:65" s="14" customFormat="1" ht="11.25">
      <c r="B117" s="174"/>
      <c r="D117" s="161" t="s">
        <v>197</v>
      </c>
      <c r="E117" s="175" t="s">
        <v>3</v>
      </c>
      <c r="F117" s="176" t="s">
        <v>206</v>
      </c>
      <c r="H117" s="177">
        <v>2</v>
      </c>
      <c r="L117" s="174"/>
      <c r="M117" s="178"/>
      <c r="N117" s="179"/>
      <c r="O117" s="179"/>
      <c r="P117" s="179"/>
      <c r="Q117" s="179"/>
      <c r="R117" s="179"/>
      <c r="S117" s="179"/>
      <c r="T117" s="180"/>
      <c r="AT117" s="175" t="s">
        <v>197</v>
      </c>
      <c r="AU117" s="175" t="s">
        <v>84</v>
      </c>
      <c r="AV117" s="14" t="s">
        <v>136</v>
      </c>
      <c r="AW117" s="14" t="s">
        <v>36</v>
      </c>
      <c r="AX117" s="14" t="s">
        <v>82</v>
      </c>
      <c r="AY117" s="175" t="s">
        <v>119</v>
      </c>
    </row>
    <row r="118" spans="1:65" s="2" customFormat="1" ht="24.2" customHeight="1">
      <c r="A118" s="30"/>
      <c r="B118" s="135"/>
      <c r="C118" s="148" t="s">
        <v>211</v>
      </c>
      <c r="D118" s="148" t="s">
        <v>116</v>
      </c>
      <c r="E118" s="149" t="s">
        <v>229</v>
      </c>
      <c r="F118" s="150" t="s">
        <v>230</v>
      </c>
      <c r="G118" s="151" t="s">
        <v>133</v>
      </c>
      <c r="H118" s="152">
        <v>1</v>
      </c>
      <c r="I118" s="153">
        <v>0</v>
      </c>
      <c r="J118" s="153">
        <f>ROUND(I118*H118,2)</f>
        <v>0</v>
      </c>
      <c r="K118" s="150" t="s">
        <v>3</v>
      </c>
      <c r="L118" s="154"/>
      <c r="M118" s="155" t="s">
        <v>3</v>
      </c>
      <c r="N118" s="156" t="s">
        <v>45</v>
      </c>
      <c r="O118" s="144">
        <v>0</v>
      </c>
      <c r="P118" s="144">
        <f>O118*H118</f>
        <v>0</v>
      </c>
      <c r="Q118" s="144">
        <v>0.17</v>
      </c>
      <c r="R118" s="144">
        <f>Q118*H118</f>
        <v>0.17</v>
      </c>
      <c r="S118" s="144">
        <v>0</v>
      </c>
      <c r="T118" s="145">
        <f>S118*H118</f>
        <v>0</v>
      </c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R118" s="146" t="s">
        <v>134</v>
      </c>
      <c r="AT118" s="146" t="s">
        <v>116</v>
      </c>
      <c r="AU118" s="146" t="s">
        <v>84</v>
      </c>
      <c r="AY118" s="18" t="s">
        <v>119</v>
      </c>
      <c r="BE118" s="147">
        <f>IF(N118="základní",J118,0)</f>
        <v>0</v>
      </c>
      <c r="BF118" s="147">
        <f>IF(N118="snížená",J118,0)</f>
        <v>0</v>
      </c>
      <c r="BG118" s="147">
        <f>IF(N118="zákl. přenesená",J118,0)</f>
        <v>0</v>
      </c>
      <c r="BH118" s="147">
        <f>IF(N118="sníž. přenesená",J118,0)</f>
        <v>0</v>
      </c>
      <c r="BI118" s="147">
        <f>IF(N118="nulová",J118,0)</f>
        <v>0</v>
      </c>
      <c r="BJ118" s="18" t="s">
        <v>82</v>
      </c>
      <c r="BK118" s="147">
        <f>ROUND(I118*H118,2)</f>
        <v>0</v>
      </c>
      <c r="BL118" s="18" t="s">
        <v>126</v>
      </c>
      <c r="BM118" s="146" t="s">
        <v>231</v>
      </c>
    </row>
    <row r="119" spans="1:65" s="13" customFormat="1" ht="11.25">
      <c r="B119" s="167"/>
      <c r="D119" s="161" t="s">
        <v>197</v>
      </c>
      <c r="E119" s="168" t="s">
        <v>3</v>
      </c>
      <c r="F119" s="169" t="s">
        <v>218</v>
      </c>
      <c r="H119" s="170">
        <v>1</v>
      </c>
      <c r="L119" s="167"/>
      <c r="M119" s="171"/>
      <c r="N119" s="172"/>
      <c r="O119" s="172"/>
      <c r="P119" s="172"/>
      <c r="Q119" s="172"/>
      <c r="R119" s="172"/>
      <c r="S119" s="172"/>
      <c r="T119" s="173"/>
      <c r="AT119" s="168" t="s">
        <v>197</v>
      </c>
      <c r="AU119" s="168" t="s">
        <v>84</v>
      </c>
      <c r="AV119" s="13" t="s">
        <v>84</v>
      </c>
      <c r="AW119" s="13" t="s">
        <v>36</v>
      </c>
      <c r="AX119" s="13" t="s">
        <v>82</v>
      </c>
      <c r="AY119" s="168" t="s">
        <v>119</v>
      </c>
    </row>
    <row r="120" spans="1:65" s="2" customFormat="1" ht="24.2" customHeight="1">
      <c r="A120" s="30"/>
      <c r="B120" s="135"/>
      <c r="C120" s="148" t="s">
        <v>232</v>
      </c>
      <c r="D120" s="148" t="s">
        <v>116</v>
      </c>
      <c r="E120" s="149" t="s">
        <v>233</v>
      </c>
      <c r="F120" s="150" t="s">
        <v>234</v>
      </c>
      <c r="G120" s="151" t="s">
        <v>133</v>
      </c>
      <c r="H120" s="152">
        <v>1</v>
      </c>
      <c r="I120" s="153">
        <v>0</v>
      </c>
      <c r="J120" s="153">
        <f>ROUND(I120*H120,2)</f>
        <v>0</v>
      </c>
      <c r="K120" s="150" t="s">
        <v>3</v>
      </c>
      <c r="L120" s="154"/>
      <c r="M120" s="155" t="s">
        <v>3</v>
      </c>
      <c r="N120" s="156" t="s">
        <v>45</v>
      </c>
      <c r="O120" s="144">
        <v>0</v>
      </c>
      <c r="P120" s="144">
        <f>O120*H120</f>
        <v>0</v>
      </c>
      <c r="Q120" s="144">
        <v>0.14000000000000001</v>
      </c>
      <c r="R120" s="144">
        <f>Q120*H120</f>
        <v>0.14000000000000001</v>
      </c>
      <c r="S120" s="144">
        <v>0</v>
      </c>
      <c r="T120" s="145">
        <f>S120*H120</f>
        <v>0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R120" s="146" t="s">
        <v>134</v>
      </c>
      <c r="AT120" s="146" t="s">
        <v>116</v>
      </c>
      <c r="AU120" s="146" t="s">
        <v>84</v>
      </c>
      <c r="AY120" s="18" t="s">
        <v>119</v>
      </c>
      <c r="BE120" s="147">
        <f>IF(N120="základní",J120,0)</f>
        <v>0</v>
      </c>
      <c r="BF120" s="147">
        <f>IF(N120="snížená",J120,0)</f>
        <v>0</v>
      </c>
      <c r="BG120" s="147">
        <f>IF(N120="zákl. přenesená",J120,0)</f>
        <v>0</v>
      </c>
      <c r="BH120" s="147">
        <f>IF(N120="sníž. přenesená",J120,0)</f>
        <v>0</v>
      </c>
      <c r="BI120" s="147">
        <f>IF(N120="nulová",J120,0)</f>
        <v>0</v>
      </c>
      <c r="BJ120" s="18" t="s">
        <v>82</v>
      </c>
      <c r="BK120" s="147">
        <f>ROUND(I120*H120,2)</f>
        <v>0</v>
      </c>
      <c r="BL120" s="18" t="s">
        <v>126</v>
      </c>
      <c r="BM120" s="146" t="s">
        <v>235</v>
      </c>
    </row>
    <row r="121" spans="1:65" s="13" customFormat="1" ht="11.25">
      <c r="B121" s="167"/>
      <c r="D121" s="161" t="s">
        <v>197</v>
      </c>
      <c r="E121" s="168" t="s">
        <v>3</v>
      </c>
      <c r="F121" s="169" t="s">
        <v>219</v>
      </c>
      <c r="H121" s="170">
        <v>1</v>
      </c>
      <c r="L121" s="167"/>
      <c r="M121" s="171"/>
      <c r="N121" s="172"/>
      <c r="O121" s="172"/>
      <c r="P121" s="172"/>
      <c r="Q121" s="172"/>
      <c r="R121" s="172"/>
      <c r="S121" s="172"/>
      <c r="T121" s="173"/>
      <c r="AT121" s="168" t="s">
        <v>197</v>
      </c>
      <c r="AU121" s="168" t="s">
        <v>84</v>
      </c>
      <c r="AV121" s="13" t="s">
        <v>84</v>
      </c>
      <c r="AW121" s="13" t="s">
        <v>36</v>
      </c>
      <c r="AX121" s="13" t="s">
        <v>82</v>
      </c>
      <c r="AY121" s="168" t="s">
        <v>119</v>
      </c>
    </row>
    <row r="122" spans="1:65" s="12" customFormat="1" ht="22.9" customHeight="1">
      <c r="B122" s="123"/>
      <c r="D122" s="124" t="s">
        <v>73</v>
      </c>
      <c r="E122" s="133" t="s">
        <v>232</v>
      </c>
      <c r="F122" s="133" t="s">
        <v>236</v>
      </c>
      <c r="J122" s="134">
        <f>BK122</f>
        <v>0</v>
      </c>
      <c r="L122" s="123"/>
      <c r="M122" s="127"/>
      <c r="N122" s="128"/>
      <c r="O122" s="128"/>
      <c r="P122" s="129">
        <f>SUM(P123:P176)</f>
        <v>113.15664199999999</v>
      </c>
      <c r="Q122" s="128"/>
      <c r="R122" s="129">
        <f>SUM(R123:R176)</f>
        <v>2.7295549999999998E-2</v>
      </c>
      <c r="S122" s="128"/>
      <c r="T122" s="130">
        <f>SUM(T123:T176)</f>
        <v>0.65523500000000001</v>
      </c>
      <c r="AR122" s="124" t="s">
        <v>82</v>
      </c>
      <c r="AT122" s="131" t="s">
        <v>73</v>
      </c>
      <c r="AU122" s="131" t="s">
        <v>82</v>
      </c>
      <c r="AY122" s="124" t="s">
        <v>119</v>
      </c>
      <c r="BK122" s="132">
        <f>SUM(BK123:BK176)</f>
        <v>0</v>
      </c>
    </row>
    <row r="123" spans="1:65" s="2" customFormat="1" ht="24.2" customHeight="1">
      <c r="A123" s="30"/>
      <c r="B123" s="135"/>
      <c r="C123" s="136" t="s">
        <v>237</v>
      </c>
      <c r="D123" s="136" t="s">
        <v>122</v>
      </c>
      <c r="E123" s="137" t="s">
        <v>238</v>
      </c>
      <c r="F123" s="138" t="s">
        <v>239</v>
      </c>
      <c r="G123" s="139" t="s">
        <v>192</v>
      </c>
      <c r="H123" s="140">
        <v>8.0000000000000002E-3</v>
      </c>
      <c r="I123" s="141">
        <v>0</v>
      </c>
      <c r="J123" s="141">
        <f>ROUND(I123*H123,2)</f>
        <v>0</v>
      </c>
      <c r="K123" s="138" t="s">
        <v>193</v>
      </c>
      <c r="L123" s="31"/>
      <c r="M123" s="142" t="s">
        <v>3</v>
      </c>
      <c r="N123" s="143" t="s">
        <v>45</v>
      </c>
      <c r="O123" s="144">
        <v>7.7160000000000002</v>
      </c>
      <c r="P123" s="144">
        <f>O123*H123</f>
        <v>6.1728000000000005E-2</v>
      </c>
      <c r="Q123" s="144">
        <v>0</v>
      </c>
      <c r="R123" s="144">
        <f>Q123*H123</f>
        <v>0</v>
      </c>
      <c r="S123" s="144">
        <v>0</v>
      </c>
      <c r="T123" s="145">
        <f>S123*H123</f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46" t="s">
        <v>136</v>
      </c>
      <c r="AT123" s="146" t="s">
        <v>122</v>
      </c>
      <c r="AU123" s="146" t="s">
        <v>84</v>
      </c>
      <c r="AY123" s="18" t="s">
        <v>119</v>
      </c>
      <c r="BE123" s="147">
        <f>IF(N123="základní",J123,0)</f>
        <v>0</v>
      </c>
      <c r="BF123" s="147">
        <f>IF(N123="snížená",J123,0)</f>
        <v>0</v>
      </c>
      <c r="BG123" s="147">
        <f>IF(N123="zákl. přenesená",J123,0)</f>
        <v>0</v>
      </c>
      <c r="BH123" s="147">
        <f>IF(N123="sníž. přenesená",J123,0)</f>
        <v>0</v>
      </c>
      <c r="BI123" s="147">
        <f>IF(N123="nulová",J123,0)</f>
        <v>0</v>
      </c>
      <c r="BJ123" s="18" t="s">
        <v>82</v>
      </c>
      <c r="BK123" s="147">
        <f>ROUND(I123*H123,2)</f>
        <v>0</v>
      </c>
      <c r="BL123" s="18" t="s">
        <v>136</v>
      </c>
      <c r="BM123" s="146" t="s">
        <v>240</v>
      </c>
    </row>
    <row r="124" spans="1:65" s="2" customFormat="1" ht="11.25">
      <c r="A124" s="30"/>
      <c r="B124" s="31"/>
      <c r="C124" s="30"/>
      <c r="D124" s="165" t="s">
        <v>195</v>
      </c>
      <c r="E124" s="30"/>
      <c r="F124" s="166" t="s">
        <v>241</v>
      </c>
      <c r="G124" s="30"/>
      <c r="H124" s="30"/>
      <c r="I124" s="30"/>
      <c r="J124" s="30"/>
      <c r="K124" s="30"/>
      <c r="L124" s="31"/>
      <c r="M124" s="163"/>
      <c r="N124" s="164"/>
      <c r="O124" s="51"/>
      <c r="P124" s="51"/>
      <c r="Q124" s="51"/>
      <c r="R124" s="51"/>
      <c r="S124" s="51"/>
      <c r="T124" s="52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T124" s="18" t="s">
        <v>195</v>
      </c>
      <c r="AU124" s="18" t="s">
        <v>84</v>
      </c>
    </row>
    <row r="125" spans="1:65" s="13" customFormat="1" ht="22.5">
      <c r="B125" s="167"/>
      <c r="D125" s="161" t="s">
        <v>197</v>
      </c>
      <c r="E125" s="168" t="s">
        <v>3</v>
      </c>
      <c r="F125" s="169" t="s">
        <v>242</v>
      </c>
      <c r="H125" s="170">
        <v>8.0000000000000002E-3</v>
      </c>
      <c r="L125" s="167"/>
      <c r="M125" s="171"/>
      <c r="N125" s="172"/>
      <c r="O125" s="172"/>
      <c r="P125" s="172"/>
      <c r="Q125" s="172"/>
      <c r="R125" s="172"/>
      <c r="S125" s="172"/>
      <c r="T125" s="173"/>
      <c r="AT125" s="168" t="s">
        <v>197</v>
      </c>
      <c r="AU125" s="168" t="s">
        <v>84</v>
      </c>
      <c r="AV125" s="13" t="s">
        <v>84</v>
      </c>
      <c r="AW125" s="13" t="s">
        <v>36</v>
      </c>
      <c r="AX125" s="13" t="s">
        <v>82</v>
      </c>
      <c r="AY125" s="168" t="s">
        <v>119</v>
      </c>
    </row>
    <row r="126" spans="1:65" s="2" customFormat="1" ht="24.2" customHeight="1">
      <c r="A126" s="30"/>
      <c r="B126" s="135"/>
      <c r="C126" s="136" t="s">
        <v>243</v>
      </c>
      <c r="D126" s="136" t="s">
        <v>122</v>
      </c>
      <c r="E126" s="137" t="s">
        <v>244</v>
      </c>
      <c r="F126" s="138" t="s">
        <v>245</v>
      </c>
      <c r="G126" s="139" t="s">
        <v>192</v>
      </c>
      <c r="H126" s="140">
        <v>0.129</v>
      </c>
      <c r="I126" s="141">
        <v>0</v>
      </c>
      <c r="J126" s="141">
        <f>ROUND(I126*H126,2)</f>
        <v>0</v>
      </c>
      <c r="K126" s="138" t="s">
        <v>193</v>
      </c>
      <c r="L126" s="31"/>
      <c r="M126" s="142" t="s">
        <v>3</v>
      </c>
      <c r="N126" s="143" t="s">
        <v>45</v>
      </c>
      <c r="O126" s="144">
        <v>5.8159999999999998</v>
      </c>
      <c r="P126" s="144">
        <f>O126*H126</f>
        <v>0.75026400000000004</v>
      </c>
      <c r="Q126" s="144">
        <v>0</v>
      </c>
      <c r="R126" s="144">
        <f>Q126*H126</f>
        <v>0</v>
      </c>
      <c r="S126" s="144">
        <v>0</v>
      </c>
      <c r="T126" s="145">
        <f>S126*H126</f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46" t="s">
        <v>136</v>
      </c>
      <c r="AT126" s="146" t="s">
        <v>122</v>
      </c>
      <c r="AU126" s="146" t="s">
        <v>84</v>
      </c>
      <c r="AY126" s="18" t="s">
        <v>119</v>
      </c>
      <c r="BE126" s="147">
        <f>IF(N126="základní",J126,0)</f>
        <v>0</v>
      </c>
      <c r="BF126" s="147">
        <f>IF(N126="snížená",J126,0)</f>
        <v>0</v>
      </c>
      <c r="BG126" s="147">
        <f>IF(N126="zákl. přenesená",J126,0)</f>
        <v>0</v>
      </c>
      <c r="BH126" s="147">
        <f>IF(N126="sníž. přenesená",J126,0)</f>
        <v>0</v>
      </c>
      <c r="BI126" s="147">
        <f>IF(N126="nulová",J126,0)</f>
        <v>0</v>
      </c>
      <c r="BJ126" s="18" t="s">
        <v>82</v>
      </c>
      <c r="BK126" s="147">
        <f>ROUND(I126*H126,2)</f>
        <v>0</v>
      </c>
      <c r="BL126" s="18" t="s">
        <v>136</v>
      </c>
      <c r="BM126" s="146" t="s">
        <v>246</v>
      </c>
    </row>
    <row r="127" spans="1:65" s="2" customFormat="1" ht="11.25">
      <c r="A127" s="30"/>
      <c r="B127" s="31"/>
      <c r="C127" s="30"/>
      <c r="D127" s="165" t="s">
        <v>195</v>
      </c>
      <c r="E127" s="30"/>
      <c r="F127" s="166" t="s">
        <v>247</v>
      </c>
      <c r="G127" s="30"/>
      <c r="H127" s="30"/>
      <c r="I127" s="30"/>
      <c r="J127" s="30"/>
      <c r="K127" s="30"/>
      <c r="L127" s="31"/>
      <c r="M127" s="163"/>
      <c r="N127" s="164"/>
      <c r="O127" s="51"/>
      <c r="P127" s="51"/>
      <c r="Q127" s="51"/>
      <c r="R127" s="51"/>
      <c r="S127" s="51"/>
      <c r="T127" s="52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T127" s="18" t="s">
        <v>195</v>
      </c>
      <c r="AU127" s="18" t="s">
        <v>84</v>
      </c>
    </row>
    <row r="128" spans="1:65" s="13" customFormat="1" ht="11.25">
      <c r="B128" s="167"/>
      <c r="D128" s="161" t="s">
        <v>197</v>
      </c>
      <c r="E128" s="168" t="s">
        <v>3</v>
      </c>
      <c r="F128" s="169" t="s">
        <v>248</v>
      </c>
      <c r="H128" s="170">
        <v>0.129</v>
      </c>
      <c r="L128" s="167"/>
      <c r="M128" s="171"/>
      <c r="N128" s="172"/>
      <c r="O128" s="172"/>
      <c r="P128" s="172"/>
      <c r="Q128" s="172"/>
      <c r="R128" s="172"/>
      <c r="S128" s="172"/>
      <c r="T128" s="173"/>
      <c r="AT128" s="168" t="s">
        <v>197</v>
      </c>
      <c r="AU128" s="168" t="s">
        <v>84</v>
      </c>
      <c r="AV128" s="13" t="s">
        <v>84</v>
      </c>
      <c r="AW128" s="13" t="s">
        <v>36</v>
      </c>
      <c r="AX128" s="13" t="s">
        <v>82</v>
      </c>
      <c r="AY128" s="168" t="s">
        <v>119</v>
      </c>
    </row>
    <row r="129" spans="1:65" s="2" customFormat="1" ht="24.2" customHeight="1">
      <c r="A129" s="30"/>
      <c r="B129" s="135"/>
      <c r="C129" s="136" t="s">
        <v>9</v>
      </c>
      <c r="D129" s="136" t="s">
        <v>122</v>
      </c>
      <c r="E129" s="137" t="s">
        <v>249</v>
      </c>
      <c r="F129" s="138" t="s">
        <v>250</v>
      </c>
      <c r="G129" s="139" t="s">
        <v>133</v>
      </c>
      <c r="H129" s="140">
        <v>10</v>
      </c>
      <c r="I129" s="141">
        <v>0</v>
      </c>
      <c r="J129" s="141">
        <f>ROUND(I129*H129,2)</f>
        <v>0</v>
      </c>
      <c r="K129" s="138" t="s">
        <v>193</v>
      </c>
      <c r="L129" s="31"/>
      <c r="M129" s="142" t="s">
        <v>3</v>
      </c>
      <c r="N129" s="143" t="s">
        <v>45</v>
      </c>
      <c r="O129" s="144">
        <v>7.0999999999999994E-2</v>
      </c>
      <c r="P129" s="144">
        <f>O129*H129</f>
        <v>0.71</v>
      </c>
      <c r="Q129" s="144">
        <v>2.0000000000000002E-5</v>
      </c>
      <c r="R129" s="144">
        <f>Q129*H129</f>
        <v>2.0000000000000001E-4</v>
      </c>
      <c r="S129" s="144">
        <v>0</v>
      </c>
      <c r="T129" s="145">
        <f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46" t="s">
        <v>136</v>
      </c>
      <c r="AT129" s="146" t="s">
        <v>122</v>
      </c>
      <c r="AU129" s="146" t="s">
        <v>84</v>
      </c>
      <c r="AY129" s="18" t="s">
        <v>119</v>
      </c>
      <c r="BE129" s="147">
        <f>IF(N129="základní",J129,0)</f>
        <v>0</v>
      </c>
      <c r="BF129" s="147">
        <f>IF(N129="snížená",J129,0)</f>
        <v>0</v>
      </c>
      <c r="BG129" s="147">
        <f>IF(N129="zákl. přenesená",J129,0)</f>
        <v>0</v>
      </c>
      <c r="BH129" s="147">
        <f>IF(N129="sníž. přenesená",J129,0)</f>
        <v>0</v>
      </c>
      <c r="BI129" s="147">
        <f>IF(N129="nulová",J129,0)</f>
        <v>0</v>
      </c>
      <c r="BJ129" s="18" t="s">
        <v>82</v>
      </c>
      <c r="BK129" s="147">
        <f>ROUND(I129*H129,2)</f>
        <v>0</v>
      </c>
      <c r="BL129" s="18" t="s">
        <v>136</v>
      </c>
      <c r="BM129" s="146" t="s">
        <v>251</v>
      </c>
    </row>
    <row r="130" spans="1:65" s="2" customFormat="1" ht="11.25">
      <c r="A130" s="30"/>
      <c r="B130" s="31"/>
      <c r="C130" s="30"/>
      <c r="D130" s="165" t="s">
        <v>195</v>
      </c>
      <c r="E130" s="30"/>
      <c r="F130" s="166" t="s">
        <v>252</v>
      </c>
      <c r="G130" s="30"/>
      <c r="H130" s="30"/>
      <c r="I130" s="30"/>
      <c r="J130" s="30"/>
      <c r="K130" s="30"/>
      <c r="L130" s="31"/>
      <c r="M130" s="163"/>
      <c r="N130" s="164"/>
      <c r="O130" s="51"/>
      <c r="P130" s="51"/>
      <c r="Q130" s="51"/>
      <c r="R130" s="51"/>
      <c r="S130" s="51"/>
      <c r="T130" s="52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T130" s="18" t="s">
        <v>195</v>
      </c>
      <c r="AU130" s="18" t="s">
        <v>84</v>
      </c>
    </row>
    <row r="131" spans="1:65" s="13" customFormat="1" ht="11.25">
      <c r="B131" s="167"/>
      <c r="D131" s="161" t="s">
        <v>197</v>
      </c>
      <c r="E131" s="168" t="s">
        <v>3</v>
      </c>
      <c r="F131" s="169" t="s">
        <v>253</v>
      </c>
      <c r="H131" s="170">
        <v>5</v>
      </c>
      <c r="L131" s="167"/>
      <c r="M131" s="171"/>
      <c r="N131" s="172"/>
      <c r="O131" s="172"/>
      <c r="P131" s="172"/>
      <c r="Q131" s="172"/>
      <c r="R131" s="172"/>
      <c r="S131" s="172"/>
      <c r="T131" s="173"/>
      <c r="AT131" s="168" t="s">
        <v>197</v>
      </c>
      <c r="AU131" s="168" t="s">
        <v>84</v>
      </c>
      <c r="AV131" s="13" t="s">
        <v>84</v>
      </c>
      <c r="AW131" s="13" t="s">
        <v>36</v>
      </c>
      <c r="AX131" s="13" t="s">
        <v>74</v>
      </c>
      <c r="AY131" s="168" t="s">
        <v>119</v>
      </c>
    </row>
    <row r="132" spans="1:65" s="13" customFormat="1" ht="11.25">
      <c r="B132" s="167"/>
      <c r="D132" s="161" t="s">
        <v>197</v>
      </c>
      <c r="E132" s="168" t="s">
        <v>3</v>
      </c>
      <c r="F132" s="169" t="s">
        <v>254</v>
      </c>
      <c r="H132" s="170">
        <v>5</v>
      </c>
      <c r="L132" s="167"/>
      <c r="M132" s="171"/>
      <c r="N132" s="172"/>
      <c r="O132" s="172"/>
      <c r="P132" s="172"/>
      <c r="Q132" s="172"/>
      <c r="R132" s="172"/>
      <c r="S132" s="172"/>
      <c r="T132" s="173"/>
      <c r="AT132" s="168" t="s">
        <v>197</v>
      </c>
      <c r="AU132" s="168" t="s">
        <v>84</v>
      </c>
      <c r="AV132" s="13" t="s">
        <v>84</v>
      </c>
      <c r="AW132" s="13" t="s">
        <v>36</v>
      </c>
      <c r="AX132" s="13" t="s">
        <v>74</v>
      </c>
      <c r="AY132" s="168" t="s">
        <v>119</v>
      </c>
    </row>
    <row r="133" spans="1:65" s="14" customFormat="1" ht="11.25">
      <c r="B133" s="174"/>
      <c r="D133" s="161" t="s">
        <v>197</v>
      </c>
      <c r="E133" s="175" t="s">
        <v>3</v>
      </c>
      <c r="F133" s="176" t="s">
        <v>206</v>
      </c>
      <c r="H133" s="177">
        <v>10</v>
      </c>
      <c r="L133" s="174"/>
      <c r="M133" s="178"/>
      <c r="N133" s="179"/>
      <c r="O133" s="179"/>
      <c r="P133" s="179"/>
      <c r="Q133" s="179"/>
      <c r="R133" s="179"/>
      <c r="S133" s="179"/>
      <c r="T133" s="180"/>
      <c r="AT133" s="175" t="s">
        <v>197</v>
      </c>
      <c r="AU133" s="175" t="s">
        <v>84</v>
      </c>
      <c r="AV133" s="14" t="s">
        <v>136</v>
      </c>
      <c r="AW133" s="14" t="s">
        <v>36</v>
      </c>
      <c r="AX133" s="14" t="s">
        <v>82</v>
      </c>
      <c r="AY133" s="175" t="s">
        <v>119</v>
      </c>
    </row>
    <row r="134" spans="1:65" s="2" customFormat="1" ht="21.75" customHeight="1">
      <c r="A134" s="30"/>
      <c r="B134" s="135"/>
      <c r="C134" s="136" t="s">
        <v>255</v>
      </c>
      <c r="D134" s="136" t="s">
        <v>122</v>
      </c>
      <c r="E134" s="137" t="s">
        <v>256</v>
      </c>
      <c r="F134" s="138" t="s">
        <v>257</v>
      </c>
      <c r="G134" s="139" t="s">
        <v>133</v>
      </c>
      <c r="H134" s="140">
        <v>10</v>
      </c>
      <c r="I134" s="141">
        <v>0</v>
      </c>
      <c r="J134" s="141">
        <f>ROUND(I134*H134,2)</f>
        <v>0</v>
      </c>
      <c r="K134" s="138" t="s">
        <v>193</v>
      </c>
      <c r="L134" s="31"/>
      <c r="M134" s="142" t="s">
        <v>3</v>
      </c>
      <c r="N134" s="143" t="s">
        <v>45</v>
      </c>
      <c r="O134" s="144">
        <v>0.05</v>
      </c>
      <c r="P134" s="144">
        <f>O134*H134</f>
        <v>0.5</v>
      </c>
      <c r="Q134" s="144">
        <v>3.0000000000000001E-5</v>
      </c>
      <c r="R134" s="144">
        <f>Q134*H134</f>
        <v>3.0000000000000003E-4</v>
      </c>
      <c r="S134" s="144">
        <v>0</v>
      </c>
      <c r="T134" s="145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46" t="s">
        <v>136</v>
      </c>
      <c r="AT134" s="146" t="s">
        <v>122</v>
      </c>
      <c r="AU134" s="146" t="s">
        <v>84</v>
      </c>
      <c r="AY134" s="18" t="s">
        <v>119</v>
      </c>
      <c r="BE134" s="147">
        <f>IF(N134="základní",J134,0)</f>
        <v>0</v>
      </c>
      <c r="BF134" s="147">
        <f>IF(N134="snížená",J134,0)</f>
        <v>0</v>
      </c>
      <c r="BG134" s="147">
        <f>IF(N134="zákl. přenesená",J134,0)</f>
        <v>0</v>
      </c>
      <c r="BH134" s="147">
        <f>IF(N134="sníž. přenesená",J134,0)</f>
        <v>0</v>
      </c>
      <c r="BI134" s="147">
        <f>IF(N134="nulová",J134,0)</f>
        <v>0</v>
      </c>
      <c r="BJ134" s="18" t="s">
        <v>82</v>
      </c>
      <c r="BK134" s="147">
        <f>ROUND(I134*H134,2)</f>
        <v>0</v>
      </c>
      <c r="BL134" s="18" t="s">
        <v>136</v>
      </c>
      <c r="BM134" s="146" t="s">
        <v>258</v>
      </c>
    </row>
    <row r="135" spans="1:65" s="2" customFormat="1" ht="11.25">
      <c r="A135" s="30"/>
      <c r="B135" s="31"/>
      <c r="C135" s="30"/>
      <c r="D135" s="165" t="s">
        <v>195</v>
      </c>
      <c r="E135" s="30"/>
      <c r="F135" s="166" t="s">
        <v>259</v>
      </c>
      <c r="G135" s="30"/>
      <c r="H135" s="30"/>
      <c r="I135" s="30"/>
      <c r="J135" s="30"/>
      <c r="K135" s="30"/>
      <c r="L135" s="31"/>
      <c r="M135" s="163"/>
      <c r="N135" s="164"/>
      <c r="O135" s="51"/>
      <c r="P135" s="51"/>
      <c r="Q135" s="51"/>
      <c r="R135" s="51"/>
      <c r="S135" s="51"/>
      <c r="T135" s="52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T135" s="18" t="s">
        <v>195</v>
      </c>
      <c r="AU135" s="18" t="s">
        <v>84</v>
      </c>
    </row>
    <row r="136" spans="1:65" s="2" customFormat="1" ht="19.5">
      <c r="A136" s="30"/>
      <c r="B136" s="31"/>
      <c r="C136" s="30"/>
      <c r="D136" s="161" t="s">
        <v>167</v>
      </c>
      <c r="E136" s="30"/>
      <c r="F136" s="162" t="s">
        <v>260</v>
      </c>
      <c r="G136" s="30"/>
      <c r="H136" s="30"/>
      <c r="I136" s="30"/>
      <c r="J136" s="30"/>
      <c r="K136" s="30"/>
      <c r="L136" s="31"/>
      <c r="M136" s="163"/>
      <c r="N136" s="164"/>
      <c r="O136" s="51"/>
      <c r="P136" s="51"/>
      <c r="Q136" s="51"/>
      <c r="R136" s="51"/>
      <c r="S136" s="51"/>
      <c r="T136" s="52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T136" s="18" t="s">
        <v>167</v>
      </c>
      <c r="AU136" s="18" t="s">
        <v>84</v>
      </c>
    </row>
    <row r="137" spans="1:65" s="2" customFormat="1" ht="24.2" customHeight="1">
      <c r="A137" s="30"/>
      <c r="B137" s="135"/>
      <c r="C137" s="136" t="s">
        <v>261</v>
      </c>
      <c r="D137" s="136" t="s">
        <v>122</v>
      </c>
      <c r="E137" s="137" t="s">
        <v>262</v>
      </c>
      <c r="F137" s="138" t="s">
        <v>263</v>
      </c>
      <c r="G137" s="139" t="s">
        <v>133</v>
      </c>
      <c r="H137" s="140">
        <v>12</v>
      </c>
      <c r="I137" s="141">
        <v>0</v>
      </c>
      <c r="J137" s="141">
        <f>ROUND(I137*H137,2)</f>
        <v>0</v>
      </c>
      <c r="K137" s="138" t="s">
        <v>193</v>
      </c>
      <c r="L137" s="31"/>
      <c r="M137" s="142" t="s">
        <v>3</v>
      </c>
      <c r="N137" s="143" t="s">
        <v>45</v>
      </c>
      <c r="O137" s="144">
        <v>0.104</v>
      </c>
      <c r="P137" s="144">
        <f>O137*H137</f>
        <v>1.248</v>
      </c>
      <c r="Q137" s="144">
        <v>4.0000000000000003E-5</v>
      </c>
      <c r="R137" s="144">
        <f>Q137*H137</f>
        <v>4.8000000000000007E-4</v>
      </c>
      <c r="S137" s="144">
        <v>0</v>
      </c>
      <c r="T137" s="145">
        <f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46" t="s">
        <v>136</v>
      </c>
      <c r="AT137" s="146" t="s">
        <v>122</v>
      </c>
      <c r="AU137" s="146" t="s">
        <v>84</v>
      </c>
      <c r="AY137" s="18" t="s">
        <v>119</v>
      </c>
      <c r="BE137" s="147">
        <f>IF(N137="základní",J137,0)</f>
        <v>0</v>
      </c>
      <c r="BF137" s="147">
        <f>IF(N137="snížená",J137,0)</f>
        <v>0</v>
      </c>
      <c r="BG137" s="147">
        <f>IF(N137="zákl. přenesená",J137,0)</f>
        <v>0</v>
      </c>
      <c r="BH137" s="147">
        <f>IF(N137="sníž. přenesená",J137,0)</f>
        <v>0</v>
      </c>
      <c r="BI137" s="147">
        <f>IF(N137="nulová",J137,0)</f>
        <v>0</v>
      </c>
      <c r="BJ137" s="18" t="s">
        <v>82</v>
      </c>
      <c r="BK137" s="147">
        <f>ROUND(I137*H137,2)</f>
        <v>0</v>
      </c>
      <c r="BL137" s="18" t="s">
        <v>136</v>
      </c>
      <c r="BM137" s="146" t="s">
        <v>264</v>
      </c>
    </row>
    <row r="138" spans="1:65" s="2" customFormat="1" ht="11.25">
      <c r="A138" s="30"/>
      <c r="B138" s="31"/>
      <c r="C138" s="30"/>
      <c r="D138" s="165" t="s">
        <v>195</v>
      </c>
      <c r="E138" s="30"/>
      <c r="F138" s="166" t="s">
        <v>265</v>
      </c>
      <c r="G138" s="30"/>
      <c r="H138" s="30"/>
      <c r="I138" s="30"/>
      <c r="J138" s="30"/>
      <c r="K138" s="30"/>
      <c r="L138" s="31"/>
      <c r="M138" s="163"/>
      <c r="N138" s="164"/>
      <c r="O138" s="51"/>
      <c r="P138" s="51"/>
      <c r="Q138" s="51"/>
      <c r="R138" s="51"/>
      <c r="S138" s="51"/>
      <c r="T138" s="52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T138" s="18" t="s">
        <v>195</v>
      </c>
      <c r="AU138" s="18" t="s">
        <v>84</v>
      </c>
    </row>
    <row r="139" spans="1:65" s="13" customFormat="1" ht="11.25">
      <c r="B139" s="167"/>
      <c r="D139" s="161" t="s">
        <v>197</v>
      </c>
      <c r="E139" s="168" t="s">
        <v>3</v>
      </c>
      <c r="F139" s="169" t="s">
        <v>266</v>
      </c>
      <c r="H139" s="170">
        <v>8</v>
      </c>
      <c r="L139" s="167"/>
      <c r="M139" s="171"/>
      <c r="N139" s="172"/>
      <c r="O139" s="172"/>
      <c r="P139" s="172"/>
      <c r="Q139" s="172"/>
      <c r="R139" s="172"/>
      <c r="S139" s="172"/>
      <c r="T139" s="173"/>
      <c r="AT139" s="168" t="s">
        <v>197</v>
      </c>
      <c r="AU139" s="168" t="s">
        <v>84</v>
      </c>
      <c r="AV139" s="13" t="s">
        <v>84</v>
      </c>
      <c r="AW139" s="13" t="s">
        <v>36</v>
      </c>
      <c r="AX139" s="13" t="s">
        <v>74</v>
      </c>
      <c r="AY139" s="168" t="s">
        <v>119</v>
      </c>
    </row>
    <row r="140" spans="1:65" s="13" customFormat="1" ht="11.25">
      <c r="B140" s="167"/>
      <c r="D140" s="161" t="s">
        <v>197</v>
      </c>
      <c r="E140" s="168" t="s">
        <v>3</v>
      </c>
      <c r="F140" s="169" t="s">
        <v>267</v>
      </c>
      <c r="H140" s="170">
        <v>4</v>
      </c>
      <c r="L140" s="167"/>
      <c r="M140" s="171"/>
      <c r="N140" s="172"/>
      <c r="O140" s="172"/>
      <c r="P140" s="172"/>
      <c r="Q140" s="172"/>
      <c r="R140" s="172"/>
      <c r="S140" s="172"/>
      <c r="T140" s="173"/>
      <c r="AT140" s="168" t="s">
        <v>197</v>
      </c>
      <c r="AU140" s="168" t="s">
        <v>84</v>
      </c>
      <c r="AV140" s="13" t="s">
        <v>84</v>
      </c>
      <c r="AW140" s="13" t="s">
        <v>36</v>
      </c>
      <c r="AX140" s="13" t="s">
        <v>74</v>
      </c>
      <c r="AY140" s="168" t="s">
        <v>119</v>
      </c>
    </row>
    <row r="141" spans="1:65" s="14" customFormat="1" ht="11.25">
      <c r="B141" s="174"/>
      <c r="D141" s="161" t="s">
        <v>197</v>
      </c>
      <c r="E141" s="175" t="s">
        <v>3</v>
      </c>
      <c r="F141" s="176" t="s">
        <v>206</v>
      </c>
      <c r="H141" s="177">
        <v>12</v>
      </c>
      <c r="L141" s="174"/>
      <c r="M141" s="178"/>
      <c r="N141" s="179"/>
      <c r="O141" s="179"/>
      <c r="P141" s="179"/>
      <c r="Q141" s="179"/>
      <c r="R141" s="179"/>
      <c r="S141" s="179"/>
      <c r="T141" s="180"/>
      <c r="AT141" s="175" t="s">
        <v>197</v>
      </c>
      <c r="AU141" s="175" t="s">
        <v>84</v>
      </c>
      <c r="AV141" s="14" t="s">
        <v>136</v>
      </c>
      <c r="AW141" s="14" t="s">
        <v>36</v>
      </c>
      <c r="AX141" s="14" t="s">
        <v>82</v>
      </c>
      <c r="AY141" s="175" t="s">
        <v>119</v>
      </c>
    </row>
    <row r="142" spans="1:65" s="2" customFormat="1" ht="21.75" customHeight="1">
      <c r="A142" s="30"/>
      <c r="B142" s="135"/>
      <c r="C142" s="136" t="s">
        <v>268</v>
      </c>
      <c r="D142" s="136" t="s">
        <v>122</v>
      </c>
      <c r="E142" s="137" t="s">
        <v>269</v>
      </c>
      <c r="F142" s="138" t="s">
        <v>270</v>
      </c>
      <c r="G142" s="139" t="s">
        <v>133</v>
      </c>
      <c r="H142" s="140">
        <v>12</v>
      </c>
      <c r="I142" s="141">
        <v>0</v>
      </c>
      <c r="J142" s="141">
        <f>ROUND(I142*H142,2)</f>
        <v>0</v>
      </c>
      <c r="K142" s="138" t="s">
        <v>193</v>
      </c>
      <c r="L142" s="31"/>
      <c r="M142" s="142" t="s">
        <v>3</v>
      </c>
      <c r="N142" s="143" t="s">
        <v>45</v>
      </c>
      <c r="O142" s="144">
        <v>5.6000000000000001E-2</v>
      </c>
      <c r="P142" s="144">
        <f>O142*H142</f>
        <v>0.67200000000000004</v>
      </c>
      <c r="Q142" s="144">
        <v>1.2999999999999999E-4</v>
      </c>
      <c r="R142" s="144">
        <f>Q142*H142</f>
        <v>1.5599999999999998E-3</v>
      </c>
      <c r="S142" s="144">
        <v>0</v>
      </c>
      <c r="T142" s="145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46" t="s">
        <v>136</v>
      </c>
      <c r="AT142" s="146" t="s">
        <v>122</v>
      </c>
      <c r="AU142" s="146" t="s">
        <v>84</v>
      </c>
      <c r="AY142" s="18" t="s">
        <v>119</v>
      </c>
      <c r="BE142" s="147">
        <f>IF(N142="základní",J142,0)</f>
        <v>0</v>
      </c>
      <c r="BF142" s="147">
        <f>IF(N142="snížená",J142,0)</f>
        <v>0</v>
      </c>
      <c r="BG142" s="147">
        <f>IF(N142="zákl. přenesená",J142,0)</f>
        <v>0</v>
      </c>
      <c r="BH142" s="147">
        <f>IF(N142="sníž. přenesená",J142,0)</f>
        <v>0</v>
      </c>
      <c r="BI142" s="147">
        <f>IF(N142="nulová",J142,0)</f>
        <v>0</v>
      </c>
      <c r="BJ142" s="18" t="s">
        <v>82</v>
      </c>
      <c r="BK142" s="147">
        <f>ROUND(I142*H142,2)</f>
        <v>0</v>
      </c>
      <c r="BL142" s="18" t="s">
        <v>136</v>
      </c>
      <c r="BM142" s="146" t="s">
        <v>271</v>
      </c>
    </row>
    <row r="143" spans="1:65" s="2" customFormat="1" ht="11.25">
      <c r="A143" s="30"/>
      <c r="B143" s="31"/>
      <c r="C143" s="30"/>
      <c r="D143" s="165" t="s">
        <v>195</v>
      </c>
      <c r="E143" s="30"/>
      <c r="F143" s="166" t="s">
        <v>272</v>
      </c>
      <c r="G143" s="30"/>
      <c r="H143" s="30"/>
      <c r="I143" s="30"/>
      <c r="J143" s="30"/>
      <c r="K143" s="30"/>
      <c r="L143" s="31"/>
      <c r="M143" s="163"/>
      <c r="N143" s="164"/>
      <c r="O143" s="51"/>
      <c r="P143" s="51"/>
      <c r="Q143" s="51"/>
      <c r="R143" s="51"/>
      <c r="S143" s="51"/>
      <c r="T143" s="52"/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T143" s="18" t="s">
        <v>195</v>
      </c>
      <c r="AU143" s="18" t="s">
        <v>84</v>
      </c>
    </row>
    <row r="144" spans="1:65" s="2" customFormat="1" ht="19.5">
      <c r="A144" s="30"/>
      <c r="B144" s="31"/>
      <c r="C144" s="30"/>
      <c r="D144" s="161" t="s">
        <v>167</v>
      </c>
      <c r="E144" s="30"/>
      <c r="F144" s="162" t="s">
        <v>260</v>
      </c>
      <c r="G144" s="30"/>
      <c r="H144" s="30"/>
      <c r="I144" s="30"/>
      <c r="J144" s="30"/>
      <c r="K144" s="30"/>
      <c r="L144" s="31"/>
      <c r="M144" s="163"/>
      <c r="N144" s="164"/>
      <c r="O144" s="51"/>
      <c r="P144" s="51"/>
      <c r="Q144" s="51"/>
      <c r="R144" s="51"/>
      <c r="S144" s="51"/>
      <c r="T144" s="52"/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T144" s="18" t="s">
        <v>167</v>
      </c>
      <c r="AU144" s="18" t="s">
        <v>84</v>
      </c>
    </row>
    <row r="145" spans="1:65" s="2" customFormat="1" ht="24.2" customHeight="1">
      <c r="A145" s="30"/>
      <c r="B145" s="135"/>
      <c r="C145" s="136" t="s">
        <v>273</v>
      </c>
      <c r="D145" s="136" t="s">
        <v>122</v>
      </c>
      <c r="E145" s="137" t="s">
        <v>274</v>
      </c>
      <c r="F145" s="138" t="s">
        <v>275</v>
      </c>
      <c r="G145" s="139" t="s">
        <v>133</v>
      </c>
      <c r="H145" s="140">
        <v>7</v>
      </c>
      <c r="I145" s="141">
        <v>0</v>
      </c>
      <c r="J145" s="141">
        <f>ROUND(I145*H145,2)</f>
        <v>0</v>
      </c>
      <c r="K145" s="138" t="s">
        <v>3</v>
      </c>
      <c r="L145" s="31"/>
      <c r="M145" s="142" t="s">
        <v>3</v>
      </c>
      <c r="N145" s="143" t="s">
        <v>45</v>
      </c>
      <c r="O145" s="144">
        <v>0.13</v>
      </c>
      <c r="P145" s="144">
        <f>O145*H145</f>
        <v>0.91</v>
      </c>
      <c r="Q145" s="144">
        <v>4.0000000000000003E-5</v>
      </c>
      <c r="R145" s="144">
        <f>Q145*H145</f>
        <v>2.8000000000000003E-4</v>
      </c>
      <c r="S145" s="144">
        <v>0</v>
      </c>
      <c r="T145" s="145">
        <f>S145*H145</f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46" t="s">
        <v>136</v>
      </c>
      <c r="AT145" s="146" t="s">
        <v>122</v>
      </c>
      <c r="AU145" s="146" t="s">
        <v>84</v>
      </c>
      <c r="AY145" s="18" t="s">
        <v>119</v>
      </c>
      <c r="BE145" s="147">
        <f>IF(N145="základní",J145,0)</f>
        <v>0</v>
      </c>
      <c r="BF145" s="147">
        <f>IF(N145="snížená",J145,0)</f>
        <v>0</v>
      </c>
      <c r="BG145" s="147">
        <f>IF(N145="zákl. přenesená",J145,0)</f>
        <v>0</v>
      </c>
      <c r="BH145" s="147">
        <f>IF(N145="sníž. přenesená",J145,0)</f>
        <v>0</v>
      </c>
      <c r="BI145" s="147">
        <f>IF(N145="nulová",J145,0)</f>
        <v>0</v>
      </c>
      <c r="BJ145" s="18" t="s">
        <v>82</v>
      </c>
      <c r="BK145" s="147">
        <f>ROUND(I145*H145,2)</f>
        <v>0</v>
      </c>
      <c r="BL145" s="18" t="s">
        <v>136</v>
      </c>
      <c r="BM145" s="146" t="s">
        <v>276</v>
      </c>
    </row>
    <row r="146" spans="1:65" s="13" customFormat="1" ht="11.25">
      <c r="B146" s="167"/>
      <c r="D146" s="161" t="s">
        <v>197</v>
      </c>
      <c r="E146" s="168" t="s">
        <v>3</v>
      </c>
      <c r="F146" s="169" t="s">
        <v>277</v>
      </c>
      <c r="H146" s="170">
        <v>4</v>
      </c>
      <c r="L146" s="167"/>
      <c r="M146" s="171"/>
      <c r="N146" s="172"/>
      <c r="O146" s="172"/>
      <c r="P146" s="172"/>
      <c r="Q146" s="172"/>
      <c r="R146" s="172"/>
      <c r="S146" s="172"/>
      <c r="T146" s="173"/>
      <c r="AT146" s="168" t="s">
        <v>197</v>
      </c>
      <c r="AU146" s="168" t="s">
        <v>84</v>
      </c>
      <c r="AV146" s="13" t="s">
        <v>84</v>
      </c>
      <c r="AW146" s="13" t="s">
        <v>36</v>
      </c>
      <c r="AX146" s="13" t="s">
        <v>74</v>
      </c>
      <c r="AY146" s="168" t="s">
        <v>119</v>
      </c>
    </row>
    <row r="147" spans="1:65" s="13" customFormat="1" ht="11.25">
      <c r="B147" s="167"/>
      <c r="D147" s="161" t="s">
        <v>197</v>
      </c>
      <c r="E147" s="168" t="s">
        <v>3</v>
      </c>
      <c r="F147" s="169" t="s">
        <v>278</v>
      </c>
      <c r="H147" s="170">
        <v>3</v>
      </c>
      <c r="L147" s="167"/>
      <c r="M147" s="171"/>
      <c r="N147" s="172"/>
      <c r="O147" s="172"/>
      <c r="P147" s="172"/>
      <c r="Q147" s="172"/>
      <c r="R147" s="172"/>
      <c r="S147" s="172"/>
      <c r="T147" s="173"/>
      <c r="AT147" s="168" t="s">
        <v>197</v>
      </c>
      <c r="AU147" s="168" t="s">
        <v>84</v>
      </c>
      <c r="AV147" s="13" t="s">
        <v>84</v>
      </c>
      <c r="AW147" s="13" t="s">
        <v>36</v>
      </c>
      <c r="AX147" s="13" t="s">
        <v>74</v>
      </c>
      <c r="AY147" s="168" t="s">
        <v>119</v>
      </c>
    </row>
    <row r="148" spans="1:65" s="14" customFormat="1" ht="11.25">
      <c r="B148" s="174"/>
      <c r="D148" s="161" t="s">
        <v>197</v>
      </c>
      <c r="E148" s="175" t="s">
        <v>3</v>
      </c>
      <c r="F148" s="176" t="s">
        <v>206</v>
      </c>
      <c r="H148" s="177">
        <v>7</v>
      </c>
      <c r="L148" s="174"/>
      <c r="M148" s="178"/>
      <c r="N148" s="179"/>
      <c r="O148" s="179"/>
      <c r="P148" s="179"/>
      <c r="Q148" s="179"/>
      <c r="R148" s="179"/>
      <c r="S148" s="179"/>
      <c r="T148" s="180"/>
      <c r="AT148" s="175" t="s">
        <v>197</v>
      </c>
      <c r="AU148" s="175" t="s">
        <v>84</v>
      </c>
      <c r="AV148" s="14" t="s">
        <v>136</v>
      </c>
      <c r="AW148" s="14" t="s">
        <v>36</v>
      </c>
      <c r="AX148" s="14" t="s">
        <v>82</v>
      </c>
      <c r="AY148" s="175" t="s">
        <v>119</v>
      </c>
    </row>
    <row r="149" spans="1:65" s="2" customFormat="1" ht="21.75" customHeight="1">
      <c r="A149" s="30"/>
      <c r="B149" s="135"/>
      <c r="C149" s="136" t="s">
        <v>279</v>
      </c>
      <c r="D149" s="136" t="s">
        <v>122</v>
      </c>
      <c r="E149" s="137" t="s">
        <v>280</v>
      </c>
      <c r="F149" s="138" t="s">
        <v>281</v>
      </c>
      <c r="G149" s="139" t="s">
        <v>133</v>
      </c>
      <c r="H149" s="140">
        <v>7</v>
      </c>
      <c r="I149" s="141">
        <v>0</v>
      </c>
      <c r="J149" s="141">
        <f>ROUND(I149*H149,2)</f>
        <v>0</v>
      </c>
      <c r="K149" s="138" t="s">
        <v>3</v>
      </c>
      <c r="L149" s="31"/>
      <c r="M149" s="142" t="s">
        <v>3</v>
      </c>
      <c r="N149" s="143" t="s">
        <v>45</v>
      </c>
      <c r="O149" s="144">
        <v>6.0999999999999999E-2</v>
      </c>
      <c r="P149" s="144">
        <f>O149*H149</f>
        <v>0.42699999999999999</v>
      </c>
      <c r="Q149" s="144">
        <v>3.6999999999999999E-4</v>
      </c>
      <c r="R149" s="144">
        <f>Q149*H149</f>
        <v>2.5899999999999999E-3</v>
      </c>
      <c r="S149" s="144">
        <v>0</v>
      </c>
      <c r="T149" s="145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46" t="s">
        <v>136</v>
      </c>
      <c r="AT149" s="146" t="s">
        <v>122</v>
      </c>
      <c r="AU149" s="146" t="s">
        <v>84</v>
      </c>
      <c r="AY149" s="18" t="s">
        <v>119</v>
      </c>
      <c r="BE149" s="147">
        <f>IF(N149="základní",J149,0)</f>
        <v>0</v>
      </c>
      <c r="BF149" s="147">
        <f>IF(N149="snížená",J149,0)</f>
        <v>0</v>
      </c>
      <c r="BG149" s="147">
        <f>IF(N149="zákl. přenesená",J149,0)</f>
        <v>0</v>
      </c>
      <c r="BH149" s="147">
        <f>IF(N149="sníž. přenesená",J149,0)</f>
        <v>0</v>
      </c>
      <c r="BI149" s="147">
        <f>IF(N149="nulová",J149,0)</f>
        <v>0</v>
      </c>
      <c r="BJ149" s="18" t="s">
        <v>82</v>
      </c>
      <c r="BK149" s="147">
        <f>ROUND(I149*H149,2)</f>
        <v>0</v>
      </c>
      <c r="BL149" s="18" t="s">
        <v>136</v>
      </c>
      <c r="BM149" s="146" t="s">
        <v>282</v>
      </c>
    </row>
    <row r="150" spans="1:65" s="2" customFormat="1" ht="19.5">
      <c r="A150" s="30"/>
      <c r="B150" s="31"/>
      <c r="C150" s="30"/>
      <c r="D150" s="161" t="s">
        <v>167</v>
      </c>
      <c r="E150" s="30"/>
      <c r="F150" s="162" t="s">
        <v>260</v>
      </c>
      <c r="G150" s="30"/>
      <c r="H150" s="30"/>
      <c r="I150" s="30"/>
      <c r="J150" s="30"/>
      <c r="K150" s="30"/>
      <c r="L150" s="31"/>
      <c r="M150" s="163"/>
      <c r="N150" s="164"/>
      <c r="O150" s="51"/>
      <c r="P150" s="51"/>
      <c r="Q150" s="51"/>
      <c r="R150" s="51"/>
      <c r="S150" s="51"/>
      <c r="T150" s="52"/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T150" s="18" t="s">
        <v>167</v>
      </c>
      <c r="AU150" s="18" t="s">
        <v>84</v>
      </c>
    </row>
    <row r="151" spans="1:65" s="2" customFormat="1" ht="24.2" customHeight="1">
      <c r="A151" s="30"/>
      <c r="B151" s="135"/>
      <c r="C151" s="136" t="s">
        <v>283</v>
      </c>
      <c r="D151" s="136" t="s">
        <v>122</v>
      </c>
      <c r="E151" s="137" t="s">
        <v>284</v>
      </c>
      <c r="F151" s="138" t="s">
        <v>285</v>
      </c>
      <c r="G151" s="139" t="s">
        <v>286</v>
      </c>
      <c r="H151" s="140">
        <v>0.96499999999999997</v>
      </c>
      <c r="I151" s="141">
        <v>0</v>
      </c>
      <c r="J151" s="141">
        <f>ROUND(I151*H151,2)</f>
        <v>0</v>
      </c>
      <c r="K151" s="138" t="s">
        <v>193</v>
      </c>
      <c r="L151" s="31"/>
      <c r="M151" s="142" t="s">
        <v>3</v>
      </c>
      <c r="N151" s="143" t="s">
        <v>45</v>
      </c>
      <c r="O151" s="144">
        <v>2.2999999999999998</v>
      </c>
      <c r="P151" s="144">
        <f>O151*H151</f>
        <v>2.2194999999999996</v>
      </c>
      <c r="Q151" s="144">
        <v>1.47E-3</v>
      </c>
      <c r="R151" s="144">
        <f>Q151*H151</f>
        <v>1.41855E-3</v>
      </c>
      <c r="S151" s="144">
        <v>3.9E-2</v>
      </c>
      <c r="T151" s="145">
        <f>S151*H151</f>
        <v>3.7635000000000002E-2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46" t="s">
        <v>136</v>
      </c>
      <c r="AT151" s="146" t="s">
        <v>122</v>
      </c>
      <c r="AU151" s="146" t="s">
        <v>84</v>
      </c>
      <c r="AY151" s="18" t="s">
        <v>119</v>
      </c>
      <c r="BE151" s="147">
        <f>IF(N151="základní",J151,0)</f>
        <v>0</v>
      </c>
      <c r="BF151" s="147">
        <f>IF(N151="snížená",J151,0)</f>
        <v>0</v>
      </c>
      <c r="BG151" s="147">
        <f>IF(N151="zákl. přenesená",J151,0)</f>
        <v>0</v>
      </c>
      <c r="BH151" s="147">
        <f>IF(N151="sníž. přenesená",J151,0)</f>
        <v>0</v>
      </c>
      <c r="BI151" s="147">
        <f>IF(N151="nulová",J151,0)</f>
        <v>0</v>
      </c>
      <c r="BJ151" s="18" t="s">
        <v>82</v>
      </c>
      <c r="BK151" s="147">
        <f>ROUND(I151*H151,2)</f>
        <v>0</v>
      </c>
      <c r="BL151" s="18" t="s">
        <v>136</v>
      </c>
      <c r="BM151" s="146" t="s">
        <v>287</v>
      </c>
    </row>
    <row r="152" spans="1:65" s="2" customFormat="1" ht="11.25">
      <c r="A152" s="30"/>
      <c r="B152" s="31"/>
      <c r="C152" s="30"/>
      <c r="D152" s="165" t="s">
        <v>195</v>
      </c>
      <c r="E152" s="30"/>
      <c r="F152" s="166" t="s">
        <v>288</v>
      </c>
      <c r="G152" s="30"/>
      <c r="H152" s="30"/>
      <c r="I152" s="30"/>
      <c r="J152" s="30"/>
      <c r="K152" s="30"/>
      <c r="L152" s="31"/>
      <c r="M152" s="163"/>
      <c r="N152" s="164"/>
      <c r="O152" s="51"/>
      <c r="P152" s="51"/>
      <c r="Q152" s="51"/>
      <c r="R152" s="51"/>
      <c r="S152" s="51"/>
      <c r="T152" s="52"/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T152" s="18" t="s">
        <v>195</v>
      </c>
      <c r="AU152" s="18" t="s">
        <v>84</v>
      </c>
    </row>
    <row r="153" spans="1:65" s="13" customFormat="1" ht="11.25">
      <c r="B153" s="167"/>
      <c r="D153" s="161" t="s">
        <v>197</v>
      </c>
      <c r="E153" s="168" t="s">
        <v>3</v>
      </c>
      <c r="F153" s="169" t="s">
        <v>289</v>
      </c>
      <c r="H153" s="170">
        <v>0.96499999999999997</v>
      </c>
      <c r="L153" s="167"/>
      <c r="M153" s="171"/>
      <c r="N153" s="172"/>
      <c r="O153" s="172"/>
      <c r="P153" s="172"/>
      <c r="Q153" s="172"/>
      <c r="R153" s="172"/>
      <c r="S153" s="172"/>
      <c r="T153" s="173"/>
      <c r="AT153" s="168" t="s">
        <v>197</v>
      </c>
      <c r="AU153" s="168" t="s">
        <v>84</v>
      </c>
      <c r="AV153" s="13" t="s">
        <v>84</v>
      </c>
      <c r="AW153" s="13" t="s">
        <v>36</v>
      </c>
      <c r="AX153" s="13" t="s">
        <v>82</v>
      </c>
      <c r="AY153" s="168" t="s">
        <v>119</v>
      </c>
    </row>
    <row r="154" spans="1:65" s="2" customFormat="1" ht="24.2" customHeight="1">
      <c r="A154" s="30"/>
      <c r="B154" s="135"/>
      <c r="C154" s="136" t="s">
        <v>290</v>
      </c>
      <c r="D154" s="136" t="s">
        <v>122</v>
      </c>
      <c r="E154" s="137" t="s">
        <v>291</v>
      </c>
      <c r="F154" s="138" t="s">
        <v>292</v>
      </c>
      <c r="G154" s="139" t="s">
        <v>286</v>
      </c>
      <c r="H154" s="140">
        <v>3.86</v>
      </c>
      <c r="I154" s="141">
        <v>0</v>
      </c>
      <c r="J154" s="141">
        <f>ROUND(I154*H154,2)</f>
        <v>0</v>
      </c>
      <c r="K154" s="138" t="s">
        <v>193</v>
      </c>
      <c r="L154" s="31"/>
      <c r="M154" s="142" t="s">
        <v>3</v>
      </c>
      <c r="N154" s="143" t="s">
        <v>45</v>
      </c>
      <c r="O154" s="144">
        <v>4.2</v>
      </c>
      <c r="P154" s="144">
        <f>O154*H154</f>
        <v>16.212</v>
      </c>
      <c r="Q154" s="144">
        <v>3.9500000000000004E-3</v>
      </c>
      <c r="R154" s="144">
        <f>Q154*H154</f>
        <v>1.5247E-2</v>
      </c>
      <c r="S154" s="144">
        <v>0.16</v>
      </c>
      <c r="T154" s="145">
        <f>S154*H154</f>
        <v>0.61760000000000004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46" t="s">
        <v>136</v>
      </c>
      <c r="AT154" s="146" t="s">
        <v>122</v>
      </c>
      <c r="AU154" s="146" t="s">
        <v>84</v>
      </c>
      <c r="AY154" s="18" t="s">
        <v>119</v>
      </c>
      <c r="BE154" s="147">
        <f>IF(N154="základní",J154,0)</f>
        <v>0</v>
      </c>
      <c r="BF154" s="147">
        <f>IF(N154="snížená",J154,0)</f>
        <v>0</v>
      </c>
      <c r="BG154" s="147">
        <f>IF(N154="zákl. přenesená",J154,0)</f>
        <v>0</v>
      </c>
      <c r="BH154" s="147">
        <f>IF(N154="sníž. přenesená",J154,0)</f>
        <v>0</v>
      </c>
      <c r="BI154" s="147">
        <f>IF(N154="nulová",J154,0)</f>
        <v>0</v>
      </c>
      <c r="BJ154" s="18" t="s">
        <v>82</v>
      </c>
      <c r="BK154" s="147">
        <f>ROUND(I154*H154,2)</f>
        <v>0</v>
      </c>
      <c r="BL154" s="18" t="s">
        <v>136</v>
      </c>
      <c r="BM154" s="146" t="s">
        <v>293</v>
      </c>
    </row>
    <row r="155" spans="1:65" s="2" customFormat="1" ht="11.25">
      <c r="A155" s="30"/>
      <c r="B155" s="31"/>
      <c r="C155" s="30"/>
      <c r="D155" s="165" t="s">
        <v>195</v>
      </c>
      <c r="E155" s="30"/>
      <c r="F155" s="166" t="s">
        <v>294</v>
      </c>
      <c r="G155" s="30"/>
      <c r="H155" s="30"/>
      <c r="I155" s="30"/>
      <c r="J155" s="30"/>
      <c r="K155" s="30"/>
      <c r="L155" s="31"/>
      <c r="M155" s="163"/>
      <c r="N155" s="164"/>
      <c r="O155" s="51"/>
      <c r="P155" s="51"/>
      <c r="Q155" s="51"/>
      <c r="R155" s="51"/>
      <c r="S155" s="51"/>
      <c r="T155" s="52"/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T155" s="18" t="s">
        <v>195</v>
      </c>
      <c r="AU155" s="18" t="s">
        <v>84</v>
      </c>
    </row>
    <row r="156" spans="1:65" s="13" customFormat="1" ht="11.25">
      <c r="B156" s="167"/>
      <c r="D156" s="161" t="s">
        <v>197</v>
      </c>
      <c r="E156" s="168" t="s">
        <v>3</v>
      </c>
      <c r="F156" s="169" t="s">
        <v>295</v>
      </c>
      <c r="H156" s="170">
        <v>3.86</v>
      </c>
      <c r="L156" s="167"/>
      <c r="M156" s="171"/>
      <c r="N156" s="172"/>
      <c r="O156" s="172"/>
      <c r="P156" s="172"/>
      <c r="Q156" s="172"/>
      <c r="R156" s="172"/>
      <c r="S156" s="172"/>
      <c r="T156" s="173"/>
      <c r="AT156" s="168" t="s">
        <v>197</v>
      </c>
      <c r="AU156" s="168" t="s">
        <v>84</v>
      </c>
      <c r="AV156" s="13" t="s">
        <v>84</v>
      </c>
      <c r="AW156" s="13" t="s">
        <v>36</v>
      </c>
      <c r="AX156" s="13" t="s">
        <v>82</v>
      </c>
      <c r="AY156" s="168" t="s">
        <v>119</v>
      </c>
    </row>
    <row r="157" spans="1:65" s="2" customFormat="1" ht="24.2" customHeight="1">
      <c r="A157" s="30"/>
      <c r="B157" s="135"/>
      <c r="C157" s="136" t="s">
        <v>296</v>
      </c>
      <c r="D157" s="136" t="s">
        <v>122</v>
      </c>
      <c r="E157" s="137" t="s">
        <v>297</v>
      </c>
      <c r="F157" s="138" t="s">
        <v>298</v>
      </c>
      <c r="G157" s="139" t="s">
        <v>286</v>
      </c>
      <c r="H157" s="140">
        <v>1.65</v>
      </c>
      <c r="I157" s="141">
        <v>0</v>
      </c>
      <c r="J157" s="141">
        <f>ROUND(I157*H157,2)</f>
        <v>0</v>
      </c>
      <c r="K157" s="138" t="s">
        <v>193</v>
      </c>
      <c r="L157" s="31"/>
      <c r="M157" s="142" t="s">
        <v>3</v>
      </c>
      <c r="N157" s="143" t="s">
        <v>45</v>
      </c>
      <c r="O157" s="144">
        <v>2.4590000000000001</v>
      </c>
      <c r="P157" s="144">
        <f>O157*H157</f>
        <v>4.0573499999999996</v>
      </c>
      <c r="Q157" s="144">
        <v>8.0000000000000007E-5</v>
      </c>
      <c r="R157" s="144">
        <f>Q157*H157</f>
        <v>1.3200000000000001E-4</v>
      </c>
      <c r="S157" s="144">
        <v>0</v>
      </c>
      <c r="T157" s="145">
        <f>S157*H157</f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46" t="s">
        <v>136</v>
      </c>
      <c r="AT157" s="146" t="s">
        <v>122</v>
      </c>
      <c r="AU157" s="146" t="s">
        <v>84</v>
      </c>
      <c r="AY157" s="18" t="s">
        <v>119</v>
      </c>
      <c r="BE157" s="147">
        <f>IF(N157="základní",J157,0)</f>
        <v>0</v>
      </c>
      <c r="BF157" s="147">
        <f>IF(N157="snížená",J157,0)</f>
        <v>0</v>
      </c>
      <c r="BG157" s="147">
        <f>IF(N157="zákl. přenesená",J157,0)</f>
        <v>0</v>
      </c>
      <c r="BH157" s="147">
        <f>IF(N157="sníž. přenesená",J157,0)</f>
        <v>0</v>
      </c>
      <c r="BI157" s="147">
        <f>IF(N157="nulová",J157,0)</f>
        <v>0</v>
      </c>
      <c r="BJ157" s="18" t="s">
        <v>82</v>
      </c>
      <c r="BK157" s="147">
        <f>ROUND(I157*H157,2)</f>
        <v>0</v>
      </c>
      <c r="BL157" s="18" t="s">
        <v>136</v>
      </c>
      <c r="BM157" s="146" t="s">
        <v>299</v>
      </c>
    </row>
    <row r="158" spans="1:65" s="2" customFormat="1" ht="11.25">
      <c r="A158" s="30"/>
      <c r="B158" s="31"/>
      <c r="C158" s="30"/>
      <c r="D158" s="165" t="s">
        <v>195</v>
      </c>
      <c r="E158" s="30"/>
      <c r="F158" s="166" t="s">
        <v>300</v>
      </c>
      <c r="G158" s="30"/>
      <c r="H158" s="30"/>
      <c r="I158" s="30"/>
      <c r="J158" s="30"/>
      <c r="K158" s="30"/>
      <c r="L158" s="31"/>
      <c r="M158" s="163"/>
      <c r="N158" s="164"/>
      <c r="O158" s="51"/>
      <c r="P158" s="51"/>
      <c r="Q158" s="51"/>
      <c r="R158" s="51"/>
      <c r="S158" s="51"/>
      <c r="T158" s="52"/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T158" s="18" t="s">
        <v>195</v>
      </c>
      <c r="AU158" s="18" t="s">
        <v>84</v>
      </c>
    </row>
    <row r="159" spans="1:65" s="13" customFormat="1" ht="11.25">
      <c r="B159" s="167"/>
      <c r="D159" s="161" t="s">
        <v>197</v>
      </c>
      <c r="E159" s="168" t="s">
        <v>3</v>
      </c>
      <c r="F159" s="169" t="s">
        <v>301</v>
      </c>
      <c r="H159" s="170">
        <v>0.35</v>
      </c>
      <c r="L159" s="167"/>
      <c r="M159" s="171"/>
      <c r="N159" s="172"/>
      <c r="O159" s="172"/>
      <c r="P159" s="172"/>
      <c r="Q159" s="172"/>
      <c r="R159" s="172"/>
      <c r="S159" s="172"/>
      <c r="T159" s="173"/>
      <c r="AT159" s="168" t="s">
        <v>197</v>
      </c>
      <c r="AU159" s="168" t="s">
        <v>84</v>
      </c>
      <c r="AV159" s="13" t="s">
        <v>84</v>
      </c>
      <c r="AW159" s="13" t="s">
        <v>36</v>
      </c>
      <c r="AX159" s="13" t="s">
        <v>74</v>
      </c>
      <c r="AY159" s="168" t="s">
        <v>119</v>
      </c>
    </row>
    <row r="160" spans="1:65" s="13" customFormat="1" ht="11.25">
      <c r="B160" s="167"/>
      <c r="D160" s="161" t="s">
        <v>197</v>
      </c>
      <c r="E160" s="168" t="s">
        <v>3</v>
      </c>
      <c r="F160" s="169" t="s">
        <v>302</v>
      </c>
      <c r="H160" s="170">
        <v>1.3</v>
      </c>
      <c r="L160" s="167"/>
      <c r="M160" s="171"/>
      <c r="N160" s="172"/>
      <c r="O160" s="172"/>
      <c r="P160" s="172"/>
      <c r="Q160" s="172"/>
      <c r="R160" s="172"/>
      <c r="S160" s="172"/>
      <c r="T160" s="173"/>
      <c r="AT160" s="168" t="s">
        <v>197</v>
      </c>
      <c r="AU160" s="168" t="s">
        <v>84</v>
      </c>
      <c r="AV160" s="13" t="s">
        <v>84</v>
      </c>
      <c r="AW160" s="13" t="s">
        <v>36</v>
      </c>
      <c r="AX160" s="13" t="s">
        <v>74</v>
      </c>
      <c r="AY160" s="168" t="s">
        <v>119</v>
      </c>
    </row>
    <row r="161" spans="1:65" s="14" customFormat="1" ht="11.25">
      <c r="B161" s="174"/>
      <c r="D161" s="161" t="s">
        <v>197</v>
      </c>
      <c r="E161" s="175" t="s">
        <v>3</v>
      </c>
      <c r="F161" s="176" t="s">
        <v>206</v>
      </c>
      <c r="H161" s="177">
        <v>1.65</v>
      </c>
      <c r="L161" s="174"/>
      <c r="M161" s="178"/>
      <c r="N161" s="179"/>
      <c r="O161" s="179"/>
      <c r="P161" s="179"/>
      <c r="Q161" s="179"/>
      <c r="R161" s="179"/>
      <c r="S161" s="179"/>
      <c r="T161" s="180"/>
      <c r="AT161" s="175" t="s">
        <v>197</v>
      </c>
      <c r="AU161" s="175" t="s">
        <v>84</v>
      </c>
      <c r="AV161" s="14" t="s">
        <v>136</v>
      </c>
      <c r="AW161" s="14" t="s">
        <v>36</v>
      </c>
      <c r="AX161" s="14" t="s">
        <v>82</v>
      </c>
      <c r="AY161" s="175" t="s">
        <v>119</v>
      </c>
    </row>
    <row r="162" spans="1:65" s="2" customFormat="1" ht="24.2" customHeight="1">
      <c r="A162" s="30"/>
      <c r="B162" s="135"/>
      <c r="C162" s="136" t="s">
        <v>8</v>
      </c>
      <c r="D162" s="136" t="s">
        <v>122</v>
      </c>
      <c r="E162" s="137" t="s">
        <v>303</v>
      </c>
      <c r="F162" s="138" t="s">
        <v>304</v>
      </c>
      <c r="G162" s="139" t="s">
        <v>286</v>
      </c>
      <c r="H162" s="140">
        <v>0.6</v>
      </c>
      <c r="I162" s="141">
        <v>0</v>
      </c>
      <c r="J162" s="141">
        <f>ROUND(I162*H162,2)</f>
        <v>0</v>
      </c>
      <c r="K162" s="138" t="s">
        <v>193</v>
      </c>
      <c r="L162" s="31"/>
      <c r="M162" s="142" t="s">
        <v>3</v>
      </c>
      <c r="N162" s="143" t="s">
        <v>45</v>
      </c>
      <c r="O162" s="144">
        <v>4.4939999999999998</v>
      </c>
      <c r="P162" s="144">
        <f>O162*H162</f>
        <v>2.6963999999999997</v>
      </c>
      <c r="Q162" s="144">
        <v>2.0000000000000001E-4</v>
      </c>
      <c r="R162" s="144">
        <f>Q162*H162</f>
        <v>1.2E-4</v>
      </c>
      <c r="S162" s="144">
        <v>0</v>
      </c>
      <c r="T162" s="145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46" t="s">
        <v>136</v>
      </c>
      <c r="AT162" s="146" t="s">
        <v>122</v>
      </c>
      <c r="AU162" s="146" t="s">
        <v>84</v>
      </c>
      <c r="AY162" s="18" t="s">
        <v>119</v>
      </c>
      <c r="BE162" s="147">
        <f>IF(N162="základní",J162,0)</f>
        <v>0</v>
      </c>
      <c r="BF162" s="147">
        <f>IF(N162="snížená",J162,0)</f>
        <v>0</v>
      </c>
      <c r="BG162" s="147">
        <f>IF(N162="zákl. přenesená",J162,0)</f>
        <v>0</v>
      </c>
      <c r="BH162" s="147">
        <f>IF(N162="sníž. přenesená",J162,0)</f>
        <v>0</v>
      </c>
      <c r="BI162" s="147">
        <f>IF(N162="nulová",J162,0)</f>
        <v>0</v>
      </c>
      <c r="BJ162" s="18" t="s">
        <v>82</v>
      </c>
      <c r="BK162" s="147">
        <f>ROUND(I162*H162,2)</f>
        <v>0</v>
      </c>
      <c r="BL162" s="18" t="s">
        <v>136</v>
      </c>
      <c r="BM162" s="146" t="s">
        <v>305</v>
      </c>
    </row>
    <row r="163" spans="1:65" s="2" customFormat="1" ht="11.25">
      <c r="A163" s="30"/>
      <c r="B163" s="31"/>
      <c r="C163" s="30"/>
      <c r="D163" s="165" t="s">
        <v>195</v>
      </c>
      <c r="E163" s="30"/>
      <c r="F163" s="166" t="s">
        <v>306</v>
      </c>
      <c r="G163" s="30"/>
      <c r="H163" s="30"/>
      <c r="I163" s="30"/>
      <c r="J163" s="30"/>
      <c r="K163" s="30"/>
      <c r="L163" s="31"/>
      <c r="M163" s="163"/>
      <c r="N163" s="164"/>
      <c r="O163" s="51"/>
      <c r="P163" s="51"/>
      <c r="Q163" s="51"/>
      <c r="R163" s="51"/>
      <c r="S163" s="51"/>
      <c r="T163" s="52"/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T163" s="18" t="s">
        <v>195</v>
      </c>
      <c r="AU163" s="18" t="s">
        <v>84</v>
      </c>
    </row>
    <row r="164" spans="1:65" s="13" customFormat="1" ht="11.25">
      <c r="B164" s="167"/>
      <c r="D164" s="161" t="s">
        <v>197</v>
      </c>
      <c r="E164" s="168" t="s">
        <v>3</v>
      </c>
      <c r="F164" s="169" t="s">
        <v>307</v>
      </c>
      <c r="H164" s="170">
        <v>0.6</v>
      </c>
      <c r="L164" s="167"/>
      <c r="M164" s="171"/>
      <c r="N164" s="172"/>
      <c r="O164" s="172"/>
      <c r="P164" s="172"/>
      <c r="Q164" s="172"/>
      <c r="R164" s="172"/>
      <c r="S164" s="172"/>
      <c r="T164" s="173"/>
      <c r="AT164" s="168" t="s">
        <v>197</v>
      </c>
      <c r="AU164" s="168" t="s">
        <v>84</v>
      </c>
      <c r="AV164" s="13" t="s">
        <v>84</v>
      </c>
      <c r="AW164" s="13" t="s">
        <v>36</v>
      </c>
      <c r="AX164" s="13" t="s">
        <v>82</v>
      </c>
      <c r="AY164" s="168" t="s">
        <v>119</v>
      </c>
    </row>
    <row r="165" spans="1:65" s="2" customFormat="1" ht="24.2" customHeight="1">
      <c r="A165" s="30"/>
      <c r="B165" s="135"/>
      <c r="C165" s="136" t="s">
        <v>308</v>
      </c>
      <c r="D165" s="136" t="s">
        <v>122</v>
      </c>
      <c r="E165" s="137" t="s">
        <v>309</v>
      </c>
      <c r="F165" s="138" t="s">
        <v>310</v>
      </c>
      <c r="G165" s="139" t="s">
        <v>286</v>
      </c>
      <c r="H165" s="140">
        <v>1.2</v>
      </c>
      <c r="I165" s="141">
        <v>0</v>
      </c>
      <c r="J165" s="141">
        <f>ROUND(I165*H165,2)</f>
        <v>0</v>
      </c>
      <c r="K165" s="138" t="s">
        <v>193</v>
      </c>
      <c r="L165" s="31"/>
      <c r="M165" s="142" t="s">
        <v>3</v>
      </c>
      <c r="N165" s="143" t="s">
        <v>45</v>
      </c>
      <c r="O165" s="144">
        <v>2.827</v>
      </c>
      <c r="P165" s="144">
        <f>O165*H165</f>
        <v>3.3923999999999999</v>
      </c>
      <c r="Q165" s="144">
        <v>3.8999999999999999E-4</v>
      </c>
      <c r="R165" s="144">
        <f>Q165*H165</f>
        <v>4.6799999999999999E-4</v>
      </c>
      <c r="S165" s="144">
        <v>0</v>
      </c>
      <c r="T165" s="145">
        <f>S165*H165</f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46" t="s">
        <v>136</v>
      </c>
      <c r="AT165" s="146" t="s">
        <v>122</v>
      </c>
      <c r="AU165" s="146" t="s">
        <v>84</v>
      </c>
      <c r="AY165" s="18" t="s">
        <v>119</v>
      </c>
      <c r="BE165" s="147">
        <f>IF(N165="základní",J165,0)</f>
        <v>0</v>
      </c>
      <c r="BF165" s="147">
        <f>IF(N165="snížená",J165,0)</f>
        <v>0</v>
      </c>
      <c r="BG165" s="147">
        <f>IF(N165="zákl. přenesená",J165,0)</f>
        <v>0</v>
      </c>
      <c r="BH165" s="147">
        <f>IF(N165="sníž. přenesená",J165,0)</f>
        <v>0</v>
      </c>
      <c r="BI165" s="147">
        <f>IF(N165="nulová",J165,0)</f>
        <v>0</v>
      </c>
      <c r="BJ165" s="18" t="s">
        <v>82</v>
      </c>
      <c r="BK165" s="147">
        <f>ROUND(I165*H165,2)</f>
        <v>0</v>
      </c>
      <c r="BL165" s="18" t="s">
        <v>136</v>
      </c>
      <c r="BM165" s="146" t="s">
        <v>311</v>
      </c>
    </row>
    <row r="166" spans="1:65" s="2" customFormat="1" ht="11.25">
      <c r="A166" s="30"/>
      <c r="B166" s="31"/>
      <c r="C166" s="30"/>
      <c r="D166" s="165" t="s">
        <v>195</v>
      </c>
      <c r="E166" s="30"/>
      <c r="F166" s="166" t="s">
        <v>312</v>
      </c>
      <c r="G166" s="30"/>
      <c r="H166" s="30"/>
      <c r="I166" s="30"/>
      <c r="J166" s="30"/>
      <c r="K166" s="30"/>
      <c r="L166" s="31"/>
      <c r="M166" s="163"/>
      <c r="N166" s="164"/>
      <c r="O166" s="51"/>
      <c r="P166" s="51"/>
      <c r="Q166" s="51"/>
      <c r="R166" s="51"/>
      <c r="S166" s="51"/>
      <c r="T166" s="52"/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T166" s="18" t="s">
        <v>195</v>
      </c>
      <c r="AU166" s="18" t="s">
        <v>84</v>
      </c>
    </row>
    <row r="167" spans="1:65" s="13" customFormat="1" ht="11.25">
      <c r="B167" s="167"/>
      <c r="D167" s="161" t="s">
        <v>197</v>
      </c>
      <c r="E167" s="168" t="s">
        <v>3</v>
      </c>
      <c r="F167" s="169" t="s">
        <v>313</v>
      </c>
      <c r="H167" s="170">
        <v>1.2</v>
      </c>
      <c r="L167" s="167"/>
      <c r="M167" s="171"/>
      <c r="N167" s="172"/>
      <c r="O167" s="172"/>
      <c r="P167" s="172"/>
      <c r="Q167" s="172"/>
      <c r="R167" s="172"/>
      <c r="S167" s="172"/>
      <c r="T167" s="173"/>
      <c r="AT167" s="168" t="s">
        <v>197</v>
      </c>
      <c r="AU167" s="168" t="s">
        <v>84</v>
      </c>
      <c r="AV167" s="13" t="s">
        <v>84</v>
      </c>
      <c r="AW167" s="13" t="s">
        <v>36</v>
      </c>
      <c r="AX167" s="13" t="s">
        <v>82</v>
      </c>
      <c r="AY167" s="168" t="s">
        <v>119</v>
      </c>
    </row>
    <row r="168" spans="1:65" s="2" customFormat="1" ht="16.5" customHeight="1">
      <c r="A168" s="30"/>
      <c r="B168" s="135"/>
      <c r="C168" s="148" t="s">
        <v>314</v>
      </c>
      <c r="D168" s="148" t="s">
        <v>116</v>
      </c>
      <c r="E168" s="149" t="s">
        <v>315</v>
      </c>
      <c r="F168" s="150" t="s">
        <v>316</v>
      </c>
      <c r="G168" s="151" t="s">
        <v>317</v>
      </c>
      <c r="H168" s="152">
        <v>1E-3</v>
      </c>
      <c r="I168" s="153">
        <v>0</v>
      </c>
      <c r="J168" s="153">
        <f>ROUND(I168*H168,2)</f>
        <v>0</v>
      </c>
      <c r="K168" s="150" t="s">
        <v>193</v>
      </c>
      <c r="L168" s="154"/>
      <c r="M168" s="155" t="s">
        <v>3</v>
      </c>
      <c r="N168" s="156" t="s">
        <v>45</v>
      </c>
      <c r="O168" s="144">
        <v>0</v>
      </c>
      <c r="P168" s="144">
        <f>O168*H168</f>
        <v>0</v>
      </c>
      <c r="Q168" s="144">
        <v>1</v>
      </c>
      <c r="R168" s="144">
        <f>Q168*H168</f>
        <v>1E-3</v>
      </c>
      <c r="S168" s="144">
        <v>0</v>
      </c>
      <c r="T168" s="145">
        <f>S168*H168</f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46" t="s">
        <v>211</v>
      </c>
      <c r="AT168" s="146" t="s">
        <v>116</v>
      </c>
      <c r="AU168" s="146" t="s">
        <v>84</v>
      </c>
      <c r="AY168" s="18" t="s">
        <v>119</v>
      </c>
      <c r="BE168" s="147">
        <f>IF(N168="základní",J168,0)</f>
        <v>0</v>
      </c>
      <c r="BF168" s="147">
        <f>IF(N168="snížená",J168,0)</f>
        <v>0</v>
      </c>
      <c r="BG168" s="147">
        <f>IF(N168="zákl. přenesená",J168,0)</f>
        <v>0</v>
      </c>
      <c r="BH168" s="147">
        <f>IF(N168="sníž. přenesená",J168,0)</f>
        <v>0</v>
      </c>
      <c r="BI168" s="147">
        <f>IF(N168="nulová",J168,0)</f>
        <v>0</v>
      </c>
      <c r="BJ168" s="18" t="s">
        <v>82</v>
      </c>
      <c r="BK168" s="147">
        <f>ROUND(I168*H168,2)</f>
        <v>0</v>
      </c>
      <c r="BL168" s="18" t="s">
        <v>136</v>
      </c>
      <c r="BM168" s="146" t="s">
        <v>318</v>
      </c>
    </row>
    <row r="169" spans="1:65" s="2" customFormat="1" ht="19.5">
      <c r="A169" s="30"/>
      <c r="B169" s="31"/>
      <c r="C169" s="30"/>
      <c r="D169" s="161" t="s">
        <v>167</v>
      </c>
      <c r="E169" s="30"/>
      <c r="F169" s="162" t="s">
        <v>319</v>
      </c>
      <c r="G169" s="30"/>
      <c r="H169" s="30"/>
      <c r="I169" s="30"/>
      <c r="J169" s="30"/>
      <c r="K169" s="30"/>
      <c r="L169" s="31"/>
      <c r="M169" s="163"/>
      <c r="N169" s="164"/>
      <c r="O169" s="51"/>
      <c r="P169" s="51"/>
      <c r="Q169" s="51"/>
      <c r="R169" s="51"/>
      <c r="S169" s="51"/>
      <c r="T169" s="52"/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T169" s="18" t="s">
        <v>167</v>
      </c>
      <c r="AU169" s="18" t="s">
        <v>84</v>
      </c>
    </row>
    <row r="170" spans="1:65" s="13" customFormat="1" ht="11.25">
      <c r="B170" s="167"/>
      <c r="D170" s="161" t="s">
        <v>197</v>
      </c>
      <c r="E170" s="168" t="s">
        <v>3</v>
      </c>
      <c r="F170" s="169" t="s">
        <v>320</v>
      </c>
      <c r="H170" s="170">
        <v>1E-3</v>
      </c>
      <c r="L170" s="167"/>
      <c r="M170" s="171"/>
      <c r="N170" s="172"/>
      <c r="O170" s="172"/>
      <c r="P170" s="172"/>
      <c r="Q170" s="172"/>
      <c r="R170" s="172"/>
      <c r="S170" s="172"/>
      <c r="T170" s="173"/>
      <c r="AT170" s="168" t="s">
        <v>197</v>
      </c>
      <c r="AU170" s="168" t="s">
        <v>84</v>
      </c>
      <c r="AV170" s="13" t="s">
        <v>84</v>
      </c>
      <c r="AW170" s="13" t="s">
        <v>36</v>
      </c>
      <c r="AX170" s="13" t="s">
        <v>82</v>
      </c>
      <c r="AY170" s="168" t="s">
        <v>119</v>
      </c>
    </row>
    <row r="171" spans="1:65" s="2" customFormat="1" ht="16.5" customHeight="1">
      <c r="A171" s="30"/>
      <c r="B171" s="135"/>
      <c r="C171" s="136" t="s">
        <v>321</v>
      </c>
      <c r="D171" s="136" t="s">
        <v>122</v>
      </c>
      <c r="E171" s="137" t="s">
        <v>322</v>
      </c>
      <c r="F171" s="138" t="s">
        <v>323</v>
      </c>
      <c r="G171" s="139" t="s">
        <v>125</v>
      </c>
      <c r="H171" s="140">
        <v>1</v>
      </c>
      <c r="I171" s="141">
        <v>0</v>
      </c>
      <c r="J171" s="141">
        <f>ROUND(I171*H171,2)</f>
        <v>0</v>
      </c>
      <c r="K171" s="138" t="s">
        <v>3</v>
      </c>
      <c r="L171" s="31"/>
      <c r="M171" s="142" t="s">
        <v>3</v>
      </c>
      <c r="N171" s="143" t="s">
        <v>45</v>
      </c>
      <c r="O171" s="144">
        <v>0</v>
      </c>
      <c r="P171" s="144">
        <f>O171*H171</f>
        <v>0</v>
      </c>
      <c r="Q171" s="144">
        <v>0</v>
      </c>
      <c r="R171" s="144">
        <f>Q171*H171</f>
        <v>0</v>
      </c>
      <c r="S171" s="144">
        <v>0</v>
      </c>
      <c r="T171" s="145">
        <f>S171*H171</f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46" t="s">
        <v>136</v>
      </c>
      <c r="AT171" s="146" t="s">
        <v>122</v>
      </c>
      <c r="AU171" s="146" t="s">
        <v>84</v>
      </c>
      <c r="AY171" s="18" t="s">
        <v>119</v>
      </c>
      <c r="BE171" s="147">
        <f>IF(N171="základní",J171,0)</f>
        <v>0</v>
      </c>
      <c r="BF171" s="147">
        <f>IF(N171="snížená",J171,0)</f>
        <v>0</v>
      </c>
      <c r="BG171" s="147">
        <f>IF(N171="zákl. přenesená",J171,0)</f>
        <v>0</v>
      </c>
      <c r="BH171" s="147">
        <f>IF(N171="sníž. přenesená",J171,0)</f>
        <v>0</v>
      </c>
      <c r="BI171" s="147">
        <f>IF(N171="nulová",J171,0)</f>
        <v>0</v>
      </c>
      <c r="BJ171" s="18" t="s">
        <v>82</v>
      </c>
      <c r="BK171" s="147">
        <f>ROUND(I171*H171,2)</f>
        <v>0</v>
      </c>
      <c r="BL171" s="18" t="s">
        <v>136</v>
      </c>
      <c r="BM171" s="146" t="s">
        <v>324</v>
      </c>
    </row>
    <row r="172" spans="1:65" s="2" customFormat="1" ht="16.5" customHeight="1">
      <c r="A172" s="30"/>
      <c r="B172" s="135"/>
      <c r="C172" s="136" t="s">
        <v>325</v>
      </c>
      <c r="D172" s="136" t="s">
        <v>122</v>
      </c>
      <c r="E172" s="137" t="s">
        <v>326</v>
      </c>
      <c r="F172" s="138" t="s">
        <v>327</v>
      </c>
      <c r="G172" s="139" t="s">
        <v>125</v>
      </c>
      <c r="H172" s="140">
        <v>1</v>
      </c>
      <c r="I172" s="141">
        <v>0</v>
      </c>
      <c r="J172" s="141">
        <f>ROUND(I172*H172,2)</f>
        <v>0</v>
      </c>
      <c r="K172" s="138" t="s">
        <v>3</v>
      </c>
      <c r="L172" s="31"/>
      <c r="M172" s="142" t="s">
        <v>3</v>
      </c>
      <c r="N172" s="143" t="s">
        <v>45</v>
      </c>
      <c r="O172" s="144">
        <v>0</v>
      </c>
      <c r="P172" s="144">
        <f>O172*H172</f>
        <v>0</v>
      </c>
      <c r="Q172" s="144">
        <v>0</v>
      </c>
      <c r="R172" s="144">
        <f>Q172*H172</f>
        <v>0</v>
      </c>
      <c r="S172" s="144">
        <v>0</v>
      </c>
      <c r="T172" s="145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46" t="s">
        <v>136</v>
      </c>
      <c r="AT172" s="146" t="s">
        <v>122</v>
      </c>
      <c r="AU172" s="146" t="s">
        <v>84</v>
      </c>
      <c r="AY172" s="18" t="s">
        <v>119</v>
      </c>
      <c r="BE172" s="147">
        <f>IF(N172="základní",J172,0)</f>
        <v>0</v>
      </c>
      <c r="BF172" s="147">
        <f>IF(N172="snížená",J172,0)</f>
        <v>0</v>
      </c>
      <c r="BG172" s="147">
        <f>IF(N172="zákl. přenesená",J172,0)</f>
        <v>0</v>
      </c>
      <c r="BH172" s="147">
        <f>IF(N172="sníž. přenesená",J172,0)</f>
        <v>0</v>
      </c>
      <c r="BI172" s="147">
        <f>IF(N172="nulová",J172,0)</f>
        <v>0</v>
      </c>
      <c r="BJ172" s="18" t="s">
        <v>82</v>
      </c>
      <c r="BK172" s="147">
        <f>ROUND(I172*H172,2)</f>
        <v>0</v>
      </c>
      <c r="BL172" s="18" t="s">
        <v>136</v>
      </c>
      <c r="BM172" s="146" t="s">
        <v>328</v>
      </c>
    </row>
    <row r="173" spans="1:65" s="2" customFormat="1" ht="19.5">
      <c r="A173" s="30"/>
      <c r="B173" s="31"/>
      <c r="C173" s="30"/>
      <c r="D173" s="161" t="s">
        <v>167</v>
      </c>
      <c r="E173" s="30"/>
      <c r="F173" s="162" t="s">
        <v>329</v>
      </c>
      <c r="G173" s="30"/>
      <c r="H173" s="30"/>
      <c r="I173" s="30"/>
      <c r="J173" s="30"/>
      <c r="K173" s="30"/>
      <c r="L173" s="31"/>
      <c r="M173" s="163"/>
      <c r="N173" s="164"/>
      <c r="O173" s="51"/>
      <c r="P173" s="51"/>
      <c r="Q173" s="51"/>
      <c r="R173" s="51"/>
      <c r="S173" s="51"/>
      <c r="T173" s="52"/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T173" s="18" t="s">
        <v>167</v>
      </c>
      <c r="AU173" s="18" t="s">
        <v>84</v>
      </c>
    </row>
    <row r="174" spans="1:65" s="2" customFormat="1" ht="24.2" customHeight="1">
      <c r="A174" s="30"/>
      <c r="B174" s="135"/>
      <c r="C174" s="136" t="s">
        <v>330</v>
      </c>
      <c r="D174" s="136" t="s">
        <v>122</v>
      </c>
      <c r="E174" s="137" t="s">
        <v>331</v>
      </c>
      <c r="F174" s="138" t="s">
        <v>332</v>
      </c>
      <c r="G174" s="139" t="s">
        <v>125</v>
      </c>
      <c r="H174" s="140">
        <v>1</v>
      </c>
      <c r="I174" s="141">
        <v>0</v>
      </c>
      <c r="J174" s="141">
        <f>ROUND(I174*H174,2)</f>
        <v>0</v>
      </c>
      <c r="K174" s="138" t="s">
        <v>3</v>
      </c>
      <c r="L174" s="31"/>
      <c r="M174" s="142" t="s">
        <v>3</v>
      </c>
      <c r="N174" s="143" t="s">
        <v>45</v>
      </c>
      <c r="O174" s="144">
        <v>0</v>
      </c>
      <c r="P174" s="144">
        <f>O174*H174</f>
        <v>0</v>
      </c>
      <c r="Q174" s="144">
        <v>0</v>
      </c>
      <c r="R174" s="144">
        <f>Q174*H174</f>
        <v>0</v>
      </c>
      <c r="S174" s="144">
        <v>0</v>
      </c>
      <c r="T174" s="145">
        <f>S174*H174</f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46" t="s">
        <v>136</v>
      </c>
      <c r="AT174" s="146" t="s">
        <v>122</v>
      </c>
      <c r="AU174" s="146" t="s">
        <v>84</v>
      </c>
      <c r="AY174" s="18" t="s">
        <v>119</v>
      </c>
      <c r="BE174" s="147">
        <f>IF(N174="základní",J174,0)</f>
        <v>0</v>
      </c>
      <c r="BF174" s="147">
        <f>IF(N174="snížená",J174,0)</f>
        <v>0</v>
      </c>
      <c r="BG174" s="147">
        <f>IF(N174="zákl. přenesená",J174,0)</f>
        <v>0</v>
      </c>
      <c r="BH174" s="147">
        <f>IF(N174="sníž. přenesená",J174,0)</f>
        <v>0</v>
      </c>
      <c r="BI174" s="147">
        <f>IF(N174="nulová",J174,0)</f>
        <v>0</v>
      </c>
      <c r="BJ174" s="18" t="s">
        <v>82</v>
      </c>
      <c r="BK174" s="147">
        <f>ROUND(I174*H174,2)</f>
        <v>0</v>
      </c>
      <c r="BL174" s="18" t="s">
        <v>136</v>
      </c>
      <c r="BM174" s="146" t="s">
        <v>333</v>
      </c>
    </row>
    <row r="175" spans="1:65" s="2" customFormat="1" ht="21.75" customHeight="1">
      <c r="A175" s="30"/>
      <c r="B175" s="135"/>
      <c r="C175" s="136" t="s">
        <v>334</v>
      </c>
      <c r="D175" s="136" t="s">
        <v>122</v>
      </c>
      <c r="E175" s="137" t="s">
        <v>335</v>
      </c>
      <c r="F175" s="138" t="s">
        <v>336</v>
      </c>
      <c r="G175" s="139" t="s">
        <v>125</v>
      </c>
      <c r="H175" s="140">
        <v>1</v>
      </c>
      <c r="I175" s="141">
        <v>0</v>
      </c>
      <c r="J175" s="141">
        <f>ROUND(I175*H175,2)</f>
        <v>0</v>
      </c>
      <c r="K175" s="138" t="s">
        <v>3</v>
      </c>
      <c r="L175" s="31"/>
      <c r="M175" s="142" t="s">
        <v>3</v>
      </c>
      <c r="N175" s="143" t="s">
        <v>45</v>
      </c>
      <c r="O175" s="144">
        <v>66</v>
      </c>
      <c r="P175" s="144">
        <f>O175*H175</f>
        <v>66</v>
      </c>
      <c r="Q175" s="144">
        <v>0</v>
      </c>
      <c r="R175" s="144">
        <f>Q175*H175</f>
        <v>0</v>
      </c>
      <c r="S175" s="144">
        <v>0</v>
      </c>
      <c r="T175" s="145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46" t="s">
        <v>136</v>
      </c>
      <c r="AT175" s="146" t="s">
        <v>122</v>
      </c>
      <c r="AU175" s="146" t="s">
        <v>84</v>
      </c>
      <c r="AY175" s="18" t="s">
        <v>119</v>
      </c>
      <c r="BE175" s="147">
        <f>IF(N175="základní",J175,0)</f>
        <v>0</v>
      </c>
      <c r="BF175" s="147">
        <f>IF(N175="snížená",J175,0)</f>
        <v>0</v>
      </c>
      <c r="BG175" s="147">
        <f>IF(N175="zákl. přenesená",J175,0)</f>
        <v>0</v>
      </c>
      <c r="BH175" s="147">
        <f>IF(N175="sníž. přenesená",J175,0)</f>
        <v>0</v>
      </c>
      <c r="BI175" s="147">
        <f>IF(N175="nulová",J175,0)</f>
        <v>0</v>
      </c>
      <c r="BJ175" s="18" t="s">
        <v>82</v>
      </c>
      <c r="BK175" s="147">
        <f>ROUND(I175*H175,2)</f>
        <v>0</v>
      </c>
      <c r="BL175" s="18" t="s">
        <v>136</v>
      </c>
      <c r="BM175" s="146" t="s">
        <v>337</v>
      </c>
    </row>
    <row r="176" spans="1:65" s="2" customFormat="1" ht="24.2" customHeight="1">
      <c r="A176" s="30"/>
      <c r="B176" s="135"/>
      <c r="C176" s="136" t="s">
        <v>338</v>
      </c>
      <c r="D176" s="136" t="s">
        <v>122</v>
      </c>
      <c r="E176" s="137" t="s">
        <v>339</v>
      </c>
      <c r="F176" s="138" t="s">
        <v>340</v>
      </c>
      <c r="G176" s="139" t="s">
        <v>125</v>
      </c>
      <c r="H176" s="140">
        <v>1</v>
      </c>
      <c r="I176" s="141">
        <v>0</v>
      </c>
      <c r="J176" s="141">
        <f>ROUND(I176*H176,2)</f>
        <v>0</v>
      </c>
      <c r="K176" s="138" t="s">
        <v>3</v>
      </c>
      <c r="L176" s="31"/>
      <c r="M176" s="142" t="s">
        <v>3</v>
      </c>
      <c r="N176" s="143" t="s">
        <v>45</v>
      </c>
      <c r="O176" s="144">
        <v>13.3</v>
      </c>
      <c r="P176" s="144">
        <f>O176*H176</f>
        <v>13.3</v>
      </c>
      <c r="Q176" s="144">
        <v>3.5000000000000001E-3</v>
      </c>
      <c r="R176" s="144">
        <f>Q176*H176</f>
        <v>3.5000000000000001E-3</v>
      </c>
      <c r="S176" s="144">
        <v>0</v>
      </c>
      <c r="T176" s="145">
        <f>S176*H176</f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46" t="s">
        <v>136</v>
      </c>
      <c r="AT176" s="146" t="s">
        <v>122</v>
      </c>
      <c r="AU176" s="146" t="s">
        <v>84</v>
      </c>
      <c r="AY176" s="18" t="s">
        <v>119</v>
      </c>
      <c r="BE176" s="147">
        <f>IF(N176="základní",J176,0)</f>
        <v>0</v>
      </c>
      <c r="BF176" s="147">
        <f>IF(N176="snížená",J176,0)</f>
        <v>0</v>
      </c>
      <c r="BG176" s="147">
        <f>IF(N176="zákl. přenesená",J176,0)</f>
        <v>0</v>
      </c>
      <c r="BH176" s="147">
        <f>IF(N176="sníž. přenesená",J176,0)</f>
        <v>0</v>
      </c>
      <c r="BI176" s="147">
        <f>IF(N176="nulová",J176,0)</f>
        <v>0</v>
      </c>
      <c r="BJ176" s="18" t="s">
        <v>82</v>
      </c>
      <c r="BK176" s="147">
        <f>ROUND(I176*H176,2)</f>
        <v>0</v>
      </c>
      <c r="BL176" s="18" t="s">
        <v>136</v>
      </c>
      <c r="BM176" s="146" t="s">
        <v>341</v>
      </c>
    </row>
    <row r="177" spans="1:65" s="12" customFormat="1" ht="22.9" customHeight="1">
      <c r="B177" s="123"/>
      <c r="D177" s="124" t="s">
        <v>73</v>
      </c>
      <c r="E177" s="133" t="s">
        <v>342</v>
      </c>
      <c r="F177" s="133" t="s">
        <v>343</v>
      </c>
      <c r="J177" s="134">
        <f>BK177</f>
        <v>0</v>
      </c>
      <c r="L177" s="123"/>
      <c r="M177" s="127"/>
      <c r="N177" s="128"/>
      <c r="O177" s="128"/>
      <c r="P177" s="129">
        <f>SUM(P178:P185)</f>
        <v>0.42416290000000006</v>
      </c>
      <c r="Q177" s="128"/>
      <c r="R177" s="129">
        <f>SUM(R178:R185)</f>
        <v>0</v>
      </c>
      <c r="S177" s="128"/>
      <c r="T177" s="130">
        <f>SUM(T178:T185)</f>
        <v>0</v>
      </c>
      <c r="AR177" s="124" t="s">
        <v>82</v>
      </c>
      <c r="AT177" s="131" t="s">
        <v>73</v>
      </c>
      <c r="AU177" s="131" t="s">
        <v>82</v>
      </c>
      <c r="AY177" s="124" t="s">
        <v>119</v>
      </c>
      <c r="BK177" s="132">
        <f>SUM(BK178:BK185)</f>
        <v>0</v>
      </c>
    </row>
    <row r="178" spans="1:65" s="2" customFormat="1" ht="16.5" customHeight="1">
      <c r="A178" s="30"/>
      <c r="B178" s="135"/>
      <c r="C178" s="136" t="s">
        <v>344</v>
      </c>
      <c r="D178" s="136" t="s">
        <v>122</v>
      </c>
      <c r="E178" s="137" t="s">
        <v>345</v>
      </c>
      <c r="F178" s="138" t="s">
        <v>346</v>
      </c>
      <c r="G178" s="139" t="s">
        <v>317</v>
      </c>
      <c r="H178" s="140">
        <v>0.68700000000000006</v>
      </c>
      <c r="I178" s="141">
        <v>0</v>
      </c>
      <c r="J178" s="141">
        <f>ROUND(I178*H178,2)</f>
        <v>0</v>
      </c>
      <c r="K178" s="138" t="s">
        <v>3</v>
      </c>
      <c r="L178" s="31"/>
      <c r="M178" s="142" t="s">
        <v>3</v>
      </c>
      <c r="N178" s="143" t="s">
        <v>45</v>
      </c>
      <c r="O178" s="144">
        <v>0.60470000000000002</v>
      </c>
      <c r="P178" s="144">
        <f>O178*H178</f>
        <v>0.41542890000000005</v>
      </c>
      <c r="Q178" s="144">
        <v>0</v>
      </c>
      <c r="R178" s="144">
        <f>Q178*H178</f>
        <v>0</v>
      </c>
      <c r="S178" s="144">
        <v>0</v>
      </c>
      <c r="T178" s="145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46" t="s">
        <v>136</v>
      </c>
      <c r="AT178" s="146" t="s">
        <v>122</v>
      </c>
      <c r="AU178" s="146" t="s">
        <v>84</v>
      </c>
      <c r="AY178" s="18" t="s">
        <v>119</v>
      </c>
      <c r="BE178" s="147">
        <f>IF(N178="základní",J178,0)</f>
        <v>0</v>
      </c>
      <c r="BF178" s="147">
        <f>IF(N178="snížená",J178,0)</f>
        <v>0</v>
      </c>
      <c r="BG178" s="147">
        <f>IF(N178="zákl. přenesená",J178,0)</f>
        <v>0</v>
      </c>
      <c r="BH178" s="147">
        <f>IF(N178="sníž. přenesená",J178,0)</f>
        <v>0</v>
      </c>
      <c r="BI178" s="147">
        <f>IF(N178="nulová",J178,0)</f>
        <v>0</v>
      </c>
      <c r="BJ178" s="18" t="s">
        <v>82</v>
      </c>
      <c r="BK178" s="147">
        <f>ROUND(I178*H178,2)</f>
        <v>0</v>
      </c>
      <c r="BL178" s="18" t="s">
        <v>136</v>
      </c>
      <c r="BM178" s="146" t="s">
        <v>347</v>
      </c>
    </row>
    <row r="179" spans="1:65" s="13" customFormat="1" ht="11.25">
      <c r="B179" s="167"/>
      <c r="D179" s="161" t="s">
        <v>197</v>
      </c>
      <c r="E179" s="168" t="s">
        <v>3</v>
      </c>
      <c r="F179" s="169" t="s">
        <v>348</v>
      </c>
      <c r="H179" s="170">
        <v>2.1000000000000001E-2</v>
      </c>
      <c r="L179" s="167"/>
      <c r="M179" s="171"/>
      <c r="N179" s="172"/>
      <c r="O179" s="172"/>
      <c r="P179" s="172"/>
      <c r="Q179" s="172"/>
      <c r="R179" s="172"/>
      <c r="S179" s="172"/>
      <c r="T179" s="173"/>
      <c r="AT179" s="168" t="s">
        <v>197</v>
      </c>
      <c r="AU179" s="168" t="s">
        <v>84</v>
      </c>
      <c r="AV179" s="13" t="s">
        <v>84</v>
      </c>
      <c r="AW179" s="13" t="s">
        <v>36</v>
      </c>
      <c r="AX179" s="13" t="s">
        <v>74</v>
      </c>
      <c r="AY179" s="168" t="s">
        <v>119</v>
      </c>
    </row>
    <row r="180" spans="1:65" s="13" customFormat="1" ht="11.25">
      <c r="B180" s="167"/>
      <c r="D180" s="161" t="s">
        <v>197</v>
      </c>
      <c r="E180" s="168" t="s">
        <v>3</v>
      </c>
      <c r="F180" s="169" t="s">
        <v>349</v>
      </c>
      <c r="H180" s="170">
        <v>0.01</v>
      </c>
      <c r="L180" s="167"/>
      <c r="M180" s="171"/>
      <c r="N180" s="172"/>
      <c r="O180" s="172"/>
      <c r="P180" s="172"/>
      <c r="Q180" s="172"/>
      <c r="R180" s="172"/>
      <c r="S180" s="172"/>
      <c r="T180" s="173"/>
      <c r="AT180" s="168" t="s">
        <v>197</v>
      </c>
      <c r="AU180" s="168" t="s">
        <v>84</v>
      </c>
      <c r="AV180" s="13" t="s">
        <v>84</v>
      </c>
      <c r="AW180" s="13" t="s">
        <v>36</v>
      </c>
      <c r="AX180" s="13" t="s">
        <v>74</v>
      </c>
      <c r="AY180" s="168" t="s">
        <v>119</v>
      </c>
    </row>
    <row r="181" spans="1:65" s="13" customFormat="1" ht="11.25">
      <c r="B181" s="167"/>
      <c r="D181" s="161" t="s">
        <v>197</v>
      </c>
      <c r="E181" s="168" t="s">
        <v>3</v>
      </c>
      <c r="F181" s="169" t="s">
        <v>350</v>
      </c>
      <c r="H181" s="170">
        <v>3.7999999999999999E-2</v>
      </c>
      <c r="L181" s="167"/>
      <c r="M181" s="171"/>
      <c r="N181" s="172"/>
      <c r="O181" s="172"/>
      <c r="P181" s="172"/>
      <c r="Q181" s="172"/>
      <c r="R181" s="172"/>
      <c r="S181" s="172"/>
      <c r="T181" s="173"/>
      <c r="AT181" s="168" t="s">
        <v>197</v>
      </c>
      <c r="AU181" s="168" t="s">
        <v>84</v>
      </c>
      <c r="AV181" s="13" t="s">
        <v>84</v>
      </c>
      <c r="AW181" s="13" t="s">
        <v>36</v>
      </c>
      <c r="AX181" s="13" t="s">
        <v>74</v>
      </c>
      <c r="AY181" s="168" t="s">
        <v>119</v>
      </c>
    </row>
    <row r="182" spans="1:65" s="13" customFormat="1" ht="11.25">
      <c r="B182" s="167"/>
      <c r="D182" s="161" t="s">
        <v>197</v>
      </c>
      <c r="E182" s="168" t="s">
        <v>3</v>
      </c>
      <c r="F182" s="169" t="s">
        <v>351</v>
      </c>
      <c r="H182" s="170">
        <v>0.61799999999999999</v>
      </c>
      <c r="L182" s="167"/>
      <c r="M182" s="171"/>
      <c r="N182" s="172"/>
      <c r="O182" s="172"/>
      <c r="P182" s="172"/>
      <c r="Q182" s="172"/>
      <c r="R182" s="172"/>
      <c r="S182" s="172"/>
      <c r="T182" s="173"/>
      <c r="AT182" s="168" t="s">
        <v>197</v>
      </c>
      <c r="AU182" s="168" t="s">
        <v>84</v>
      </c>
      <c r="AV182" s="13" t="s">
        <v>84</v>
      </c>
      <c r="AW182" s="13" t="s">
        <v>36</v>
      </c>
      <c r="AX182" s="13" t="s">
        <v>74</v>
      </c>
      <c r="AY182" s="168" t="s">
        <v>119</v>
      </c>
    </row>
    <row r="183" spans="1:65" s="14" customFormat="1" ht="11.25">
      <c r="B183" s="174"/>
      <c r="D183" s="161" t="s">
        <v>197</v>
      </c>
      <c r="E183" s="175" t="s">
        <v>3</v>
      </c>
      <c r="F183" s="176" t="s">
        <v>206</v>
      </c>
      <c r="H183" s="177">
        <v>0.68700000000000006</v>
      </c>
      <c r="L183" s="174"/>
      <c r="M183" s="178"/>
      <c r="N183" s="179"/>
      <c r="O183" s="179"/>
      <c r="P183" s="179"/>
      <c r="Q183" s="179"/>
      <c r="R183" s="179"/>
      <c r="S183" s="179"/>
      <c r="T183" s="180"/>
      <c r="AT183" s="175" t="s">
        <v>197</v>
      </c>
      <c r="AU183" s="175" t="s">
        <v>84</v>
      </c>
      <c r="AV183" s="14" t="s">
        <v>136</v>
      </c>
      <c r="AW183" s="14" t="s">
        <v>36</v>
      </c>
      <c r="AX183" s="14" t="s">
        <v>82</v>
      </c>
      <c r="AY183" s="175" t="s">
        <v>119</v>
      </c>
    </row>
    <row r="184" spans="1:65" s="2" customFormat="1" ht="16.5" customHeight="1">
      <c r="A184" s="30"/>
      <c r="B184" s="135"/>
      <c r="C184" s="136" t="s">
        <v>352</v>
      </c>
      <c r="D184" s="136" t="s">
        <v>122</v>
      </c>
      <c r="E184" s="137" t="s">
        <v>353</v>
      </c>
      <c r="F184" s="138" t="s">
        <v>354</v>
      </c>
      <c r="G184" s="139" t="s">
        <v>317</v>
      </c>
      <c r="H184" s="140">
        <v>0.02</v>
      </c>
      <c r="I184" s="141">
        <v>0</v>
      </c>
      <c r="J184" s="141">
        <f>ROUND(I184*H184,2)</f>
        <v>0</v>
      </c>
      <c r="K184" s="138" t="s">
        <v>3</v>
      </c>
      <c r="L184" s="31"/>
      <c r="M184" s="142" t="s">
        <v>3</v>
      </c>
      <c r="N184" s="143" t="s">
        <v>45</v>
      </c>
      <c r="O184" s="144">
        <v>0.43669999999999998</v>
      </c>
      <c r="P184" s="144">
        <f>O184*H184</f>
        <v>8.7340000000000004E-3</v>
      </c>
      <c r="Q184" s="144">
        <v>0</v>
      </c>
      <c r="R184" s="144">
        <f>Q184*H184</f>
        <v>0</v>
      </c>
      <c r="S184" s="144">
        <v>0</v>
      </c>
      <c r="T184" s="145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46" t="s">
        <v>136</v>
      </c>
      <c r="AT184" s="146" t="s">
        <v>122</v>
      </c>
      <c r="AU184" s="146" t="s">
        <v>84</v>
      </c>
      <c r="AY184" s="18" t="s">
        <v>119</v>
      </c>
      <c r="BE184" s="147">
        <f>IF(N184="základní",J184,0)</f>
        <v>0</v>
      </c>
      <c r="BF184" s="147">
        <f>IF(N184="snížená",J184,0)</f>
        <v>0</v>
      </c>
      <c r="BG184" s="147">
        <f>IF(N184="zákl. přenesená",J184,0)</f>
        <v>0</v>
      </c>
      <c r="BH184" s="147">
        <f>IF(N184="sníž. přenesená",J184,0)</f>
        <v>0</v>
      </c>
      <c r="BI184" s="147">
        <f>IF(N184="nulová",J184,0)</f>
        <v>0</v>
      </c>
      <c r="BJ184" s="18" t="s">
        <v>82</v>
      </c>
      <c r="BK184" s="147">
        <f>ROUND(I184*H184,2)</f>
        <v>0</v>
      </c>
      <c r="BL184" s="18" t="s">
        <v>136</v>
      </c>
      <c r="BM184" s="146" t="s">
        <v>355</v>
      </c>
    </row>
    <row r="185" spans="1:65" s="13" customFormat="1" ht="11.25">
      <c r="B185" s="167"/>
      <c r="D185" s="161" t="s">
        <v>197</v>
      </c>
      <c r="E185" s="168" t="s">
        <v>3</v>
      </c>
      <c r="F185" s="169" t="s">
        <v>356</v>
      </c>
      <c r="H185" s="170">
        <v>0.02</v>
      </c>
      <c r="L185" s="167"/>
      <c r="M185" s="171"/>
      <c r="N185" s="172"/>
      <c r="O185" s="172"/>
      <c r="P185" s="172"/>
      <c r="Q185" s="172"/>
      <c r="R185" s="172"/>
      <c r="S185" s="172"/>
      <c r="T185" s="173"/>
      <c r="AT185" s="168" t="s">
        <v>197</v>
      </c>
      <c r="AU185" s="168" t="s">
        <v>84</v>
      </c>
      <c r="AV185" s="13" t="s">
        <v>84</v>
      </c>
      <c r="AW185" s="13" t="s">
        <v>36</v>
      </c>
      <c r="AX185" s="13" t="s">
        <v>82</v>
      </c>
      <c r="AY185" s="168" t="s">
        <v>119</v>
      </c>
    </row>
    <row r="186" spans="1:65" s="12" customFormat="1" ht="25.9" customHeight="1">
      <c r="B186" s="123"/>
      <c r="D186" s="124" t="s">
        <v>73</v>
      </c>
      <c r="E186" s="125" t="s">
        <v>357</v>
      </c>
      <c r="F186" s="125" t="s">
        <v>358</v>
      </c>
      <c r="J186" s="126">
        <f>BK186</f>
        <v>0</v>
      </c>
      <c r="L186" s="123"/>
      <c r="M186" s="127"/>
      <c r="N186" s="128"/>
      <c r="O186" s="128"/>
      <c r="P186" s="129">
        <f>P187+P243+P249</f>
        <v>34.695622999999998</v>
      </c>
      <c r="Q186" s="128"/>
      <c r="R186" s="129">
        <f>R187+R243+R249</f>
        <v>0.22067061000000002</v>
      </c>
      <c r="S186" s="128"/>
      <c r="T186" s="130">
        <f>T187+T243+T249</f>
        <v>0.02</v>
      </c>
      <c r="AR186" s="124" t="s">
        <v>84</v>
      </c>
      <c r="AT186" s="131" t="s">
        <v>73</v>
      </c>
      <c r="AU186" s="131" t="s">
        <v>74</v>
      </c>
      <c r="AY186" s="124" t="s">
        <v>119</v>
      </c>
      <c r="BK186" s="132">
        <f>BK187+BK243+BK249</f>
        <v>0</v>
      </c>
    </row>
    <row r="187" spans="1:65" s="12" customFormat="1" ht="22.9" customHeight="1">
      <c r="B187" s="123"/>
      <c r="D187" s="124" t="s">
        <v>73</v>
      </c>
      <c r="E187" s="133" t="s">
        <v>359</v>
      </c>
      <c r="F187" s="133" t="s">
        <v>360</v>
      </c>
      <c r="J187" s="134">
        <f>BK187</f>
        <v>0</v>
      </c>
      <c r="L187" s="123"/>
      <c r="M187" s="127"/>
      <c r="N187" s="128"/>
      <c r="O187" s="128"/>
      <c r="P187" s="129">
        <f>SUM(P188:P242)</f>
        <v>34.120153000000002</v>
      </c>
      <c r="Q187" s="128"/>
      <c r="R187" s="129">
        <f>SUM(R188:R242)</f>
        <v>0.21450851000000001</v>
      </c>
      <c r="S187" s="128"/>
      <c r="T187" s="130">
        <f>SUM(T188:T242)</f>
        <v>0.02</v>
      </c>
      <c r="AR187" s="124" t="s">
        <v>84</v>
      </c>
      <c r="AT187" s="131" t="s">
        <v>73</v>
      </c>
      <c r="AU187" s="131" t="s">
        <v>82</v>
      </c>
      <c r="AY187" s="124" t="s">
        <v>119</v>
      </c>
      <c r="BK187" s="132">
        <f>SUM(BK188:BK242)</f>
        <v>0</v>
      </c>
    </row>
    <row r="188" spans="1:65" s="2" customFormat="1" ht="21.75" customHeight="1">
      <c r="A188" s="30"/>
      <c r="B188" s="135"/>
      <c r="C188" s="136" t="s">
        <v>361</v>
      </c>
      <c r="D188" s="136" t="s">
        <v>122</v>
      </c>
      <c r="E188" s="137" t="s">
        <v>362</v>
      </c>
      <c r="F188" s="138" t="s">
        <v>363</v>
      </c>
      <c r="G188" s="139" t="s">
        <v>201</v>
      </c>
      <c r="H188" s="140">
        <v>2.1800000000000002</v>
      </c>
      <c r="I188" s="141">
        <v>0</v>
      </c>
      <c r="J188" s="141">
        <f>ROUND(I188*H188,2)</f>
        <v>0</v>
      </c>
      <c r="K188" s="138" t="s">
        <v>193</v>
      </c>
      <c r="L188" s="31"/>
      <c r="M188" s="142" t="s">
        <v>3</v>
      </c>
      <c r="N188" s="143" t="s">
        <v>45</v>
      </c>
      <c r="O188" s="144">
        <v>0.75</v>
      </c>
      <c r="P188" s="144">
        <f>O188*H188</f>
        <v>1.6350000000000002</v>
      </c>
      <c r="Q188" s="144">
        <v>4.8999999999999998E-4</v>
      </c>
      <c r="R188" s="144">
        <f>Q188*H188</f>
        <v>1.0682000000000001E-3</v>
      </c>
      <c r="S188" s="144">
        <v>0</v>
      </c>
      <c r="T188" s="145">
        <f>S188*H188</f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46" t="s">
        <v>273</v>
      </c>
      <c r="AT188" s="146" t="s">
        <v>122</v>
      </c>
      <c r="AU188" s="146" t="s">
        <v>84</v>
      </c>
      <c r="AY188" s="18" t="s">
        <v>119</v>
      </c>
      <c r="BE188" s="147">
        <f>IF(N188="základní",J188,0)</f>
        <v>0</v>
      </c>
      <c r="BF188" s="147">
        <f>IF(N188="snížená",J188,0)</f>
        <v>0</v>
      </c>
      <c r="BG188" s="147">
        <f>IF(N188="zákl. přenesená",J188,0)</f>
        <v>0</v>
      </c>
      <c r="BH188" s="147">
        <f>IF(N188="sníž. přenesená",J188,0)</f>
        <v>0</v>
      </c>
      <c r="BI188" s="147">
        <f>IF(N188="nulová",J188,0)</f>
        <v>0</v>
      </c>
      <c r="BJ188" s="18" t="s">
        <v>82</v>
      </c>
      <c r="BK188" s="147">
        <f>ROUND(I188*H188,2)</f>
        <v>0</v>
      </c>
      <c r="BL188" s="18" t="s">
        <v>273</v>
      </c>
      <c r="BM188" s="146" t="s">
        <v>364</v>
      </c>
    </row>
    <row r="189" spans="1:65" s="2" customFormat="1" ht="11.25">
      <c r="A189" s="30"/>
      <c r="B189" s="31"/>
      <c r="C189" s="30"/>
      <c r="D189" s="165" t="s">
        <v>195</v>
      </c>
      <c r="E189" s="30"/>
      <c r="F189" s="166" t="s">
        <v>365</v>
      </c>
      <c r="G189" s="30"/>
      <c r="H189" s="30"/>
      <c r="I189" s="30"/>
      <c r="J189" s="30"/>
      <c r="K189" s="30"/>
      <c r="L189" s="31"/>
      <c r="M189" s="163"/>
      <c r="N189" s="164"/>
      <c r="O189" s="51"/>
      <c r="P189" s="51"/>
      <c r="Q189" s="51"/>
      <c r="R189" s="51"/>
      <c r="S189" s="51"/>
      <c r="T189" s="52"/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T189" s="18" t="s">
        <v>195</v>
      </c>
      <c r="AU189" s="18" t="s">
        <v>84</v>
      </c>
    </row>
    <row r="190" spans="1:65" s="13" customFormat="1" ht="11.25">
      <c r="B190" s="167"/>
      <c r="D190" s="161" t="s">
        <v>197</v>
      </c>
      <c r="E190" s="168" t="s">
        <v>3</v>
      </c>
      <c r="F190" s="169" t="s">
        <v>366</v>
      </c>
      <c r="H190" s="170">
        <v>1.1879999999999999</v>
      </c>
      <c r="L190" s="167"/>
      <c r="M190" s="171"/>
      <c r="N190" s="172"/>
      <c r="O190" s="172"/>
      <c r="P190" s="172"/>
      <c r="Q190" s="172"/>
      <c r="R190" s="172"/>
      <c r="S190" s="172"/>
      <c r="T190" s="173"/>
      <c r="AT190" s="168" t="s">
        <v>197</v>
      </c>
      <c r="AU190" s="168" t="s">
        <v>84</v>
      </c>
      <c r="AV190" s="13" t="s">
        <v>84</v>
      </c>
      <c r="AW190" s="13" t="s">
        <v>36</v>
      </c>
      <c r="AX190" s="13" t="s">
        <v>74</v>
      </c>
      <c r="AY190" s="168" t="s">
        <v>119</v>
      </c>
    </row>
    <row r="191" spans="1:65" s="13" customFormat="1" ht="11.25">
      <c r="B191" s="167"/>
      <c r="D191" s="161" t="s">
        <v>197</v>
      </c>
      <c r="E191" s="168" t="s">
        <v>3</v>
      </c>
      <c r="F191" s="169" t="s">
        <v>367</v>
      </c>
      <c r="H191" s="170">
        <v>0.99199999999999999</v>
      </c>
      <c r="L191" s="167"/>
      <c r="M191" s="171"/>
      <c r="N191" s="172"/>
      <c r="O191" s="172"/>
      <c r="P191" s="172"/>
      <c r="Q191" s="172"/>
      <c r="R191" s="172"/>
      <c r="S191" s="172"/>
      <c r="T191" s="173"/>
      <c r="AT191" s="168" t="s">
        <v>197</v>
      </c>
      <c r="AU191" s="168" t="s">
        <v>84</v>
      </c>
      <c r="AV191" s="13" t="s">
        <v>84</v>
      </c>
      <c r="AW191" s="13" t="s">
        <v>36</v>
      </c>
      <c r="AX191" s="13" t="s">
        <v>74</v>
      </c>
      <c r="AY191" s="168" t="s">
        <v>119</v>
      </c>
    </row>
    <row r="192" spans="1:65" s="14" customFormat="1" ht="11.25">
      <c r="B192" s="174"/>
      <c r="D192" s="161" t="s">
        <v>197</v>
      </c>
      <c r="E192" s="175" t="s">
        <v>3</v>
      </c>
      <c r="F192" s="176" t="s">
        <v>206</v>
      </c>
      <c r="H192" s="177">
        <v>2.1800000000000002</v>
      </c>
      <c r="L192" s="174"/>
      <c r="M192" s="178"/>
      <c r="N192" s="179"/>
      <c r="O192" s="179"/>
      <c r="P192" s="179"/>
      <c r="Q192" s="179"/>
      <c r="R192" s="179"/>
      <c r="S192" s="179"/>
      <c r="T192" s="180"/>
      <c r="AT192" s="175" t="s">
        <v>197</v>
      </c>
      <c r="AU192" s="175" t="s">
        <v>84</v>
      </c>
      <c r="AV192" s="14" t="s">
        <v>136</v>
      </c>
      <c r="AW192" s="14" t="s">
        <v>36</v>
      </c>
      <c r="AX192" s="14" t="s">
        <v>82</v>
      </c>
      <c r="AY192" s="175" t="s">
        <v>119</v>
      </c>
    </row>
    <row r="193" spans="1:65" s="2" customFormat="1" ht="16.5" customHeight="1">
      <c r="A193" s="30"/>
      <c r="B193" s="135"/>
      <c r="C193" s="148" t="s">
        <v>368</v>
      </c>
      <c r="D193" s="148" t="s">
        <v>116</v>
      </c>
      <c r="E193" s="149" t="s">
        <v>369</v>
      </c>
      <c r="F193" s="150" t="s">
        <v>370</v>
      </c>
      <c r="G193" s="151" t="s">
        <v>201</v>
      </c>
      <c r="H193" s="152">
        <v>2.1800000000000002</v>
      </c>
      <c r="I193" s="153">
        <v>0</v>
      </c>
      <c r="J193" s="153">
        <f>ROUND(I193*H193,2)</f>
        <v>0</v>
      </c>
      <c r="K193" s="150" t="s">
        <v>193</v>
      </c>
      <c r="L193" s="154"/>
      <c r="M193" s="155" t="s">
        <v>3</v>
      </c>
      <c r="N193" s="156" t="s">
        <v>45</v>
      </c>
      <c r="O193" s="144">
        <v>0</v>
      </c>
      <c r="P193" s="144">
        <f>O193*H193</f>
        <v>0</v>
      </c>
      <c r="Q193" s="144">
        <v>2.35E-2</v>
      </c>
      <c r="R193" s="144">
        <f>Q193*H193</f>
        <v>5.1230000000000005E-2</v>
      </c>
      <c r="S193" s="144">
        <v>0</v>
      </c>
      <c r="T193" s="145">
        <f>S193*H193</f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46" t="s">
        <v>368</v>
      </c>
      <c r="AT193" s="146" t="s">
        <v>116</v>
      </c>
      <c r="AU193" s="146" t="s">
        <v>84</v>
      </c>
      <c r="AY193" s="18" t="s">
        <v>119</v>
      </c>
      <c r="BE193" s="147">
        <f>IF(N193="základní",J193,0)</f>
        <v>0</v>
      </c>
      <c r="BF193" s="147">
        <f>IF(N193="snížená",J193,0)</f>
        <v>0</v>
      </c>
      <c r="BG193" s="147">
        <f>IF(N193="zákl. přenesená",J193,0)</f>
        <v>0</v>
      </c>
      <c r="BH193" s="147">
        <f>IF(N193="sníž. přenesená",J193,0)</f>
        <v>0</v>
      </c>
      <c r="BI193" s="147">
        <f>IF(N193="nulová",J193,0)</f>
        <v>0</v>
      </c>
      <c r="BJ193" s="18" t="s">
        <v>82</v>
      </c>
      <c r="BK193" s="147">
        <f>ROUND(I193*H193,2)</f>
        <v>0</v>
      </c>
      <c r="BL193" s="18" t="s">
        <v>273</v>
      </c>
      <c r="BM193" s="146" t="s">
        <v>371</v>
      </c>
    </row>
    <row r="194" spans="1:65" s="2" customFormat="1" ht="16.5" customHeight="1">
      <c r="A194" s="30"/>
      <c r="B194" s="135"/>
      <c r="C194" s="136" t="s">
        <v>372</v>
      </c>
      <c r="D194" s="136" t="s">
        <v>122</v>
      </c>
      <c r="E194" s="137" t="s">
        <v>373</v>
      </c>
      <c r="F194" s="138" t="s">
        <v>374</v>
      </c>
      <c r="G194" s="139" t="s">
        <v>133</v>
      </c>
      <c r="H194" s="140">
        <v>1</v>
      </c>
      <c r="I194" s="141">
        <v>0</v>
      </c>
      <c r="J194" s="141">
        <f>ROUND(I194*H194,2)</f>
        <v>0</v>
      </c>
      <c r="K194" s="138" t="s">
        <v>193</v>
      </c>
      <c r="L194" s="31"/>
      <c r="M194" s="142" t="s">
        <v>3</v>
      </c>
      <c r="N194" s="143" t="s">
        <v>45</v>
      </c>
      <c r="O194" s="144">
        <v>2.78</v>
      </c>
      <c r="P194" s="144">
        <f>O194*H194</f>
        <v>2.78</v>
      </c>
      <c r="Q194" s="144">
        <v>0</v>
      </c>
      <c r="R194" s="144">
        <f>Q194*H194</f>
        <v>0</v>
      </c>
      <c r="S194" s="144">
        <v>0.02</v>
      </c>
      <c r="T194" s="145">
        <f>S194*H194</f>
        <v>0.02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46" t="s">
        <v>273</v>
      </c>
      <c r="AT194" s="146" t="s">
        <v>122</v>
      </c>
      <c r="AU194" s="146" t="s">
        <v>84</v>
      </c>
      <c r="AY194" s="18" t="s">
        <v>119</v>
      </c>
      <c r="BE194" s="147">
        <f>IF(N194="základní",J194,0)</f>
        <v>0</v>
      </c>
      <c r="BF194" s="147">
        <f>IF(N194="snížená",J194,0)</f>
        <v>0</v>
      </c>
      <c r="BG194" s="147">
        <f>IF(N194="zákl. přenesená",J194,0)</f>
        <v>0</v>
      </c>
      <c r="BH194" s="147">
        <f>IF(N194="sníž. přenesená",J194,0)</f>
        <v>0</v>
      </c>
      <c r="BI194" s="147">
        <f>IF(N194="nulová",J194,0)</f>
        <v>0</v>
      </c>
      <c r="BJ194" s="18" t="s">
        <v>82</v>
      </c>
      <c r="BK194" s="147">
        <f>ROUND(I194*H194,2)</f>
        <v>0</v>
      </c>
      <c r="BL194" s="18" t="s">
        <v>273</v>
      </c>
      <c r="BM194" s="146" t="s">
        <v>375</v>
      </c>
    </row>
    <row r="195" spans="1:65" s="2" customFormat="1" ht="11.25">
      <c r="A195" s="30"/>
      <c r="B195" s="31"/>
      <c r="C195" s="30"/>
      <c r="D195" s="165" t="s">
        <v>195</v>
      </c>
      <c r="E195" s="30"/>
      <c r="F195" s="166" t="s">
        <v>376</v>
      </c>
      <c r="G195" s="30"/>
      <c r="H195" s="30"/>
      <c r="I195" s="30"/>
      <c r="J195" s="30"/>
      <c r="K195" s="30"/>
      <c r="L195" s="31"/>
      <c r="M195" s="163"/>
      <c r="N195" s="164"/>
      <c r="O195" s="51"/>
      <c r="P195" s="51"/>
      <c r="Q195" s="51"/>
      <c r="R195" s="51"/>
      <c r="S195" s="51"/>
      <c r="T195" s="52"/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T195" s="18" t="s">
        <v>195</v>
      </c>
      <c r="AU195" s="18" t="s">
        <v>84</v>
      </c>
    </row>
    <row r="196" spans="1:65" s="13" customFormat="1" ht="11.25">
      <c r="B196" s="167"/>
      <c r="D196" s="161" t="s">
        <v>197</v>
      </c>
      <c r="E196" s="168" t="s">
        <v>3</v>
      </c>
      <c r="F196" s="169" t="s">
        <v>377</v>
      </c>
      <c r="H196" s="170">
        <v>1</v>
      </c>
      <c r="L196" s="167"/>
      <c r="M196" s="171"/>
      <c r="N196" s="172"/>
      <c r="O196" s="172"/>
      <c r="P196" s="172"/>
      <c r="Q196" s="172"/>
      <c r="R196" s="172"/>
      <c r="S196" s="172"/>
      <c r="T196" s="173"/>
      <c r="AT196" s="168" t="s">
        <v>197</v>
      </c>
      <c r="AU196" s="168" t="s">
        <v>84</v>
      </c>
      <c r="AV196" s="13" t="s">
        <v>84</v>
      </c>
      <c r="AW196" s="13" t="s">
        <v>36</v>
      </c>
      <c r="AX196" s="13" t="s">
        <v>82</v>
      </c>
      <c r="AY196" s="168" t="s">
        <v>119</v>
      </c>
    </row>
    <row r="197" spans="1:65" s="2" customFormat="1" ht="16.5" customHeight="1">
      <c r="A197" s="30"/>
      <c r="B197" s="135"/>
      <c r="C197" s="136" t="s">
        <v>378</v>
      </c>
      <c r="D197" s="136" t="s">
        <v>122</v>
      </c>
      <c r="E197" s="137" t="s">
        <v>379</v>
      </c>
      <c r="F197" s="138" t="s">
        <v>380</v>
      </c>
      <c r="G197" s="139" t="s">
        <v>133</v>
      </c>
      <c r="H197" s="140">
        <v>1</v>
      </c>
      <c r="I197" s="141">
        <v>0</v>
      </c>
      <c r="J197" s="141">
        <f>ROUND(I197*H197,2)</f>
        <v>0</v>
      </c>
      <c r="K197" s="138" t="s">
        <v>193</v>
      </c>
      <c r="L197" s="31"/>
      <c r="M197" s="142" t="s">
        <v>3</v>
      </c>
      <c r="N197" s="143" t="s">
        <v>45</v>
      </c>
      <c r="O197" s="144">
        <v>7.23</v>
      </c>
      <c r="P197" s="144">
        <f>O197*H197</f>
        <v>7.23</v>
      </c>
      <c r="Q197" s="144">
        <v>0</v>
      </c>
      <c r="R197" s="144">
        <f>Q197*H197</f>
        <v>0</v>
      </c>
      <c r="S197" s="144">
        <v>0</v>
      </c>
      <c r="T197" s="145">
        <f>S197*H197</f>
        <v>0</v>
      </c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R197" s="146" t="s">
        <v>273</v>
      </c>
      <c r="AT197" s="146" t="s">
        <v>122</v>
      </c>
      <c r="AU197" s="146" t="s">
        <v>84</v>
      </c>
      <c r="AY197" s="18" t="s">
        <v>119</v>
      </c>
      <c r="BE197" s="147">
        <f>IF(N197="základní",J197,0)</f>
        <v>0</v>
      </c>
      <c r="BF197" s="147">
        <f>IF(N197="snížená",J197,0)</f>
        <v>0</v>
      </c>
      <c r="BG197" s="147">
        <f>IF(N197="zákl. přenesená",J197,0)</f>
        <v>0</v>
      </c>
      <c r="BH197" s="147">
        <f>IF(N197="sníž. přenesená",J197,0)</f>
        <v>0</v>
      </c>
      <c r="BI197" s="147">
        <f>IF(N197="nulová",J197,0)</f>
        <v>0</v>
      </c>
      <c r="BJ197" s="18" t="s">
        <v>82</v>
      </c>
      <c r="BK197" s="147">
        <f>ROUND(I197*H197,2)</f>
        <v>0</v>
      </c>
      <c r="BL197" s="18" t="s">
        <v>273</v>
      </c>
      <c r="BM197" s="146" t="s">
        <v>381</v>
      </c>
    </row>
    <row r="198" spans="1:65" s="2" customFormat="1" ht="11.25">
      <c r="A198" s="30"/>
      <c r="B198" s="31"/>
      <c r="C198" s="30"/>
      <c r="D198" s="165" t="s">
        <v>195</v>
      </c>
      <c r="E198" s="30"/>
      <c r="F198" s="166" t="s">
        <v>382</v>
      </c>
      <c r="G198" s="30"/>
      <c r="H198" s="30"/>
      <c r="I198" s="30"/>
      <c r="J198" s="30"/>
      <c r="K198" s="30"/>
      <c r="L198" s="31"/>
      <c r="M198" s="163"/>
      <c r="N198" s="164"/>
      <c r="O198" s="51"/>
      <c r="P198" s="51"/>
      <c r="Q198" s="51"/>
      <c r="R198" s="51"/>
      <c r="S198" s="51"/>
      <c r="T198" s="52"/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T198" s="18" t="s">
        <v>195</v>
      </c>
      <c r="AU198" s="18" t="s">
        <v>84</v>
      </c>
    </row>
    <row r="199" spans="1:65" s="13" customFormat="1" ht="11.25">
      <c r="B199" s="167"/>
      <c r="D199" s="161" t="s">
        <v>197</v>
      </c>
      <c r="E199" s="168" t="s">
        <v>3</v>
      </c>
      <c r="F199" s="169" t="s">
        <v>383</v>
      </c>
      <c r="H199" s="170">
        <v>1</v>
      </c>
      <c r="L199" s="167"/>
      <c r="M199" s="171"/>
      <c r="N199" s="172"/>
      <c r="O199" s="172"/>
      <c r="P199" s="172"/>
      <c r="Q199" s="172"/>
      <c r="R199" s="172"/>
      <c r="S199" s="172"/>
      <c r="T199" s="173"/>
      <c r="AT199" s="168" t="s">
        <v>197</v>
      </c>
      <c r="AU199" s="168" t="s">
        <v>84</v>
      </c>
      <c r="AV199" s="13" t="s">
        <v>84</v>
      </c>
      <c r="AW199" s="13" t="s">
        <v>36</v>
      </c>
      <c r="AX199" s="13" t="s">
        <v>82</v>
      </c>
      <c r="AY199" s="168" t="s">
        <v>119</v>
      </c>
    </row>
    <row r="200" spans="1:65" s="2" customFormat="1" ht="16.5" customHeight="1">
      <c r="A200" s="30"/>
      <c r="B200" s="135"/>
      <c r="C200" s="148" t="s">
        <v>384</v>
      </c>
      <c r="D200" s="148" t="s">
        <v>116</v>
      </c>
      <c r="E200" s="149" t="s">
        <v>385</v>
      </c>
      <c r="F200" s="150" t="s">
        <v>386</v>
      </c>
      <c r="G200" s="151" t="s">
        <v>133</v>
      </c>
      <c r="H200" s="152">
        <v>1</v>
      </c>
      <c r="I200" s="153">
        <v>0</v>
      </c>
      <c r="J200" s="153">
        <f>ROUND(I200*H200,2)</f>
        <v>0</v>
      </c>
      <c r="K200" s="150" t="s">
        <v>3</v>
      </c>
      <c r="L200" s="154"/>
      <c r="M200" s="155" t="s">
        <v>3</v>
      </c>
      <c r="N200" s="156" t="s">
        <v>45</v>
      </c>
      <c r="O200" s="144">
        <v>0</v>
      </c>
      <c r="P200" s="144">
        <f>O200*H200</f>
        <v>0</v>
      </c>
      <c r="Q200" s="144">
        <v>6.7000000000000002E-3</v>
      </c>
      <c r="R200" s="144">
        <f>Q200*H200</f>
        <v>6.7000000000000002E-3</v>
      </c>
      <c r="S200" s="144">
        <v>0</v>
      </c>
      <c r="T200" s="145">
        <f>S200*H200</f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146" t="s">
        <v>368</v>
      </c>
      <c r="AT200" s="146" t="s">
        <v>116</v>
      </c>
      <c r="AU200" s="146" t="s">
        <v>84</v>
      </c>
      <c r="AY200" s="18" t="s">
        <v>119</v>
      </c>
      <c r="BE200" s="147">
        <f>IF(N200="základní",J200,0)</f>
        <v>0</v>
      </c>
      <c r="BF200" s="147">
        <f>IF(N200="snížená",J200,0)</f>
        <v>0</v>
      </c>
      <c r="BG200" s="147">
        <f>IF(N200="zákl. přenesená",J200,0)</f>
        <v>0</v>
      </c>
      <c r="BH200" s="147">
        <f>IF(N200="sníž. přenesená",J200,0)</f>
        <v>0</v>
      </c>
      <c r="BI200" s="147">
        <f>IF(N200="nulová",J200,0)</f>
        <v>0</v>
      </c>
      <c r="BJ200" s="18" t="s">
        <v>82</v>
      </c>
      <c r="BK200" s="147">
        <f>ROUND(I200*H200,2)</f>
        <v>0</v>
      </c>
      <c r="BL200" s="18" t="s">
        <v>273</v>
      </c>
      <c r="BM200" s="146" t="s">
        <v>387</v>
      </c>
    </row>
    <row r="201" spans="1:65" s="2" customFormat="1" ht="16.5" customHeight="1">
      <c r="A201" s="30"/>
      <c r="B201" s="135"/>
      <c r="C201" s="136" t="s">
        <v>388</v>
      </c>
      <c r="D201" s="136" t="s">
        <v>122</v>
      </c>
      <c r="E201" s="137" t="s">
        <v>389</v>
      </c>
      <c r="F201" s="138" t="s">
        <v>390</v>
      </c>
      <c r="G201" s="139" t="s">
        <v>391</v>
      </c>
      <c r="H201" s="140">
        <v>5.173</v>
      </c>
      <c r="I201" s="141">
        <v>0</v>
      </c>
      <c r="J201" s="141">
        <f>ROUND(I201*H201,2)</f>
        <v>0</v>
      </c>
      <c r="K201" s="138" t="s">
        <v>193</v>
      </c>
      <c r="L201" s="31"/>
      <c r="M201" s="142" t="s">
        <v>3</v>
      </c>
      <c r="N201" s="143" t="s">
        <v>45</v>
      </c>
      <c r="O201" s="144">
        <v>0.26600000000000001</v>
      </c>
      <c r="P201" s="144">
        <f>O201*H201</f>
        <v>1.3760180000000002</v>
      </c>
      <c r="Q201" s="144">
        <v>6.9999999999999994E-5</v>
      </c>
      <c r="R201" s="144">
        <f>Q201*H201</f>
        <v>3.6210999999999996E-4</v>
      </c>
      <c r="S201" s="144">
        <v>0</v>
      </c>
      <c r="T201" s="145">
        <f>S201*H201</f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46" t="s">
        <v>273</v>
      </c>
      <c r="AT201" s="146" t="s">
        <v>122</v>
      </c>
      <c r="AU201" s="146" t="s">
        <v>84</v>
      </c>
      <c r="AY201" s="18" t="s">
        <v>119</v>
      </c>
      <c r="BE201" s="147">
        <f>IF(N201="základní",J201,0)</f>
        <v>0</v>
      </c>
      <c r="BF201" s="147">
        <f>IF(N201="snížená",J201,0)</f>
        <v>0</v>
      </c>
      <c r="BG201" s="147">
        <f>IF(N201="zákl. přenesená",J201,0)</f>
        <v>0</v>
      </c>
      <c r="BH201" s="147">
        <f>IF(N201="sníž. přenesená",J201,0)</f>
        <v>0</v>
      </c>
      <c r="BI201" s="147">
        <f>IF(N201="nulová",J201,0)</f>
        <v>0</v>
      </c>
      <c r="BJ201" s="18" t="s">
        <v>82</v>
      </c>
      <c r="BK201" s="147">
        <f>ROUND(I201*H201,2)</f>
        <v>0</v>
      </c>
      <c r="BL201" s="18" t="s">
        <v>273</v>
      </c>
      <c r="BM201" s="146" t="s">
        <v>392</v>
      </c>
    </row>
    <row r="202" spans="1:65" s="2" customFormat="1" ht="11.25">
      <c r="A202" s="30"/>
      <c r="B202" s="31"/>
      <c r="C202" s="30"/>
      <c r="D202" s="165" t="s">
        <v>195</v>
      </c>
      <c r="E202" s="30"/>
      <c r="F202" s="166" t="s">
        <v>393</v>
      </c>
      <c r="G202" s="30"/>
      <c r="H202" s="30"/>
      <c r="I202" s="30"/>
      <c r="J202" s="30"/>
      <c r="K202" s="30"/>
      <c r="L202" s="31"/>
      <c r="M202" s="163"/>
      <c r="N202" s="164"/>
      <c r="O202" s="51"/>
      <c r="P202" s="51"/>
      <c r="Q202" s="51"/>
      <c r="R202" s="51"/>
      <c r="S202" s="51"/>
      <c r="T202" s="52"/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T202" s="18" t="s">
        <v>195</v>
      </c>
      <c r="AU202" s="18" t="s">
        <v>84</v>
      </c>
    </row>
    <row r="203" spans="1:65" s="13" customFormat="1" ht="11.25">
      <c r="B203" s="167"/>
      <c r="D203" s="161" t="s">
        <v>197</v>
      </c>
      <c r="E203" s="168" t="s">
        <v>3</v>
      </c>
      <c r="F203" s="169" t="s">
        <v>394</v>
      </c>
      <c r="H203" s="170">
        <v>5.173</v>
      </c>
      <c r="L203" s="167"/>
      <c r="M203" s="171"/>
      <c r="N203" s="172"/>
      <c r="O203" s="172"/>
      <c r="P203" s="172"/>
      <c r="Q203" s="172"/>
      <c r="R203" s="172"/>
      <c r="S203" s="172"/>
      <c r="T203" s="173"/>
      <c r="AT203" s="168" t="s">
        <v>197</v>
      </c>
      <c r="AU203" s="168" t="s">
        <v>84</v>
      </c>
      <c r="AV203" s="13" t="s">
        <v>84</v>
      </c>
      <c r="AW203" s="13" t="s">
        <v>36</v>
      </c>
      <c r="AX203" s="13" t="s">
        <v>82</v>
      </c>
      <c r="AY203" s="168" t="s">
        <v>119</v>
      </c>
    </row>
    <row r="204" spans="1:65" s="2" customFormat="1" ht="16.5" customHeight="1">
      <c r="A204" s="30"/>
      <c r="B204" s="135"/>
      <c r="C204" s="148" t="s">
        <v>395</v>
      </c>
      <c r="D204" s="148" t="s">
        <v>116</v>
      </c>
      <c r="E204" s="149" t="s">
        <v>396</v>
      </c>
      <c r="F204" s="150" t="s">
        <v>397</v>
      </c>
      <c r="G204" s="151" t="s">
        <v>317</v>
      </c>
      <c r="H204" s="152">
        <v>5.0000000000000001E-3</v>
      </c>
      <c r="I204" s="153">
        <v>0</v>
      </c>
      <c r="J204" s="153">
        <f>ROUND(I204*H204,2)</f>
        <v>0</v>
      </c>
      <c r="K204" s="150" t="s">
        <v>193</v>
      </c>
      <c r="L204" s="154"/>
      <c r="M204" s="155" t="s">
        <v>3</v>
      </c>
      <c r="N204" s="156" t="s">
        <v>45</v>
      </c>
      <c r="O204" s="144">
        <v>0</v>
      </c>
      <c r="P204" s="144">
        <f>O204*H204</f>
        <v>0</v>
      </c>
      <c r="Q204" s="144">
        <v>1</v>
      </c>
      <c r="R204" s="144">
        <f>Q204*H204</f>
        <v>5.0000000000000001E-3</v>
      </c>
      <c r="S204" s="144">
        <v>0</v>
      </c>
      <c r="T204" s="145">
        <f>S204*H204</f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146" t="s">
        <v>368</v>
      </c>
      <c r="AT204" s="146" t="s">
        <v>116</v>
      </c>
      <c r="AU204" s="146" t="s">
        <v>84</v>
      </c>
      <c r="AY204" s="18" t="s">
        <v>119</v>
      </c>
      <c r="BE204" s="147">
        <f>IF(N204="základní",J204,0)</f>
        <v>0</v>
      </c>
      <c r="BF204" s="147">
        <f>IF(N204="snížená",J204,0)</f>
        <v>0</v>
      </c>
      <c r="BG204" s="147">
        <f>IF(N204="zákl. přenesená",J204,0)</f>
        <v>0</v>
      </c>
      <c r="BH204" s="147">
        <f>IF(N204="sníž. přenesená",J204,0)</f>
        <v>0</v>
      </c>
      <c r="BI204" s="147">
        <f>IF(N204="nulová",J204,0)</f>
        <v>0</v>
      </c>
      <c r="BJ204" s="18" t="s">
        <v>82</v>
      </c>
      <c r="BK204" s="147">
        <f>ROUND(I204*H204,2)</f>
        <v>0</v>
      </c>
      <c r="BL204" s="18" t="s">
        <v>273</v>
      </c>
      <c r="BM204" s="146" t="s">
        <v>398</v>
      </c>
    </row>
    <row r="205" spans="1:65" s="13" customFormat="1" ht="11.25">
      <c r="B205" s="167"/>
      <c r="D205" s="161" t="s">
        <v>197</v>
      </c>
      <c r="E205" s="168" t="s">
        <v>3</v>
      </c>
      <c r="F205" s="169" t="s">
        <v>399</v>
      </c>
      <c r="H205" s="170">
        <v>5.0000000000000001E-3</v>
      </c>
      <c r="L205" s="167"/>
      <c r="M205" s="171"/>
      <c r="N205" s="172"/>
      <c r="O205" s="172"/>
      <c r="P205" s="172"/>
      <c r="Q205" s="172"/>
      <c r="R205" s="172"/>
      <c r="S205" s="172"/>
      <c r="T205" s="173"/>
      <c r="AT205" s="168" t="s">
        <v>197</v>
      </c>
      <c r="AU205" s="168" t="s">
        <v>84</v>
      </c>
      <c r="AV205" s="13" t="s">
        <v>84</v>
      </c>
      <c r="AW205" s="13" t="s">
        <v>36</v>
      </c>
      <c r="AX205" s="13" t="s">
        <v>82</v>
      </c>
      <c r="AY205" s="168" t="s">
        <v>119</v>
      </c>
    </row>
    <row r="206" spans="1:65" s="2" customFormat="1" ht="16.5" customHeight="1">
      <c r="A206" s="30"/>
      <c r="B206" s="135"/>
      <c r="C206" s="136" t="s">
        <v>400</v>
      </c>
      <c r="D206" s="136" t="s">
        <v>122</v>
      </c>
      <c r="E206" s="137" t="s">
        <v>401</v>
      </c>
      <c r="F206" s="138" t="s">
        <v>402</v>
      </c>
      <c r="G206" s="139" t="s">
        <v>391</v>
      </c>
      <c r="H206" s="140">
        <v>46</v>
      </c>
      <c r="I206" s="141">
        <v>0</v>
      </c>
      <c r="J206" s="141">
        <f>ROUND(I206*H206,2)</f>
        <v>0</v>
      </c>
      <c r="K206" s="138" t="s">
        <v>193</v>
      </c>
      <c r="L206" s="31"/>
      <c r="M206" s="142" t="s">
        <v>3</v>
      </c>
      <c r="N206" s="143" t="s">
        <v>45</v>
      </c>
      <c r="O206" s="144">
        <v>0.2</v>
      </c>
      <c r="P206" s="144">
        <f>O206*H206</f>
        <v>9.2000000000000011</v>
      </c>
      <c r="Q206" s="144">
        <v>6.0000000000000002E-5</v>
      </c>
      <c r="R206" s="144">
        <f>Q206*H206</f>
        <v>2.7599999999999999E-3</v>
      </c>
      <c r="S206" s="144">
        <v>0</v>
      </c>
      <c r="T206" s="145">
        <f>S206*H206</f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46" t="s">
        <v>273</v>
      </c>
      <c r="AT206" s="146" t="s">
        <v>122</v>
      </c>
      <c r="AU206" s="146" t="s">
        <v>84</v>
      </c>
      <c r="AY206" s="18" t="s">
        <v>119</v>
      </c>
      <c r="BE206" s="147">
        <f>IF(N206="základní",J206,0)</f>
        <v>0</v>
      </c>
      <c r="BF206" s="147">
        <f>IF(N206="snížená",J206,0)</f>
        <v>0</v>
      </c>
      <c r="BG206" s="147">
        <f>IF(N206="zákl. přenesená",J206,0)</f>
        <v>0</v>
      </c>
      <c r="BH206" s="147">
        <f>IF(N206="sníž. přenesená",J206,0)</f>
        <v>0</v>
      </c>
      <c r="BI206" s="147">
        <f>IF(N206="nulová",J206,0)</f>
        <v>0</v>
      </c>
      <c r="BJ206" s="18" t="s">
        <v>82</v>
      </c>
      <c r="BK206" s="147">
        <f>ROUND(I206*H206,2)</f>
        <v>0</v>
      </c>
      <c r="BL206" s="18" t="s">
        <v>273</v>
      </c>
      <c r="BM206" s="146" t="s">
        <v>403</v>
      </c>
    </row>
    <row r="207" spans="1:65" s="2" customFormat="1" ht="11.25">
      <c r="A207" s="30"/>
      <c r="B207" s="31"/>
      <c r="C207" s="30"/>
      <c r="D207" s="165" t="s">
        <v>195</v>
      </c>
      <c r="E207" s="30"/>
      <c r="F207" s="166" t="s">
        <v>404</v>
      </c>
      <c r="G207" s="30"/>
      <c r="H207" s="30"/>
      <c r="I207" s="30"/>
      <c r="J207" s="30"/>
      <c r="K207" s="30"/>
      <c r="L207" s="31"/>
      <c r="M207" s="163"/>
      <c r="N207" s="164"/>
      <c r="O207" s="51"/>
      <c r="P207" s="51"/>
      <c r="Q207" s="51"/>
      <c r="R207" s="51"/>
      <c r="S207" s="51"/>
      <c r="T207" s="52"/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T207" s="18" t="s">
        <v>195</v>
      </c>
      <c r="AU207" s="18" t="s">
        <v>84</v>
      </c>
    </row>
    <row r="208" spans="1:65" s="13" customFormat="1" ht="11.25">
      <c r="B208" s="167"/>
      <c r="D208" s="161" t="s">
        <v>197</v>
      </c>
      <c r="E208" s="168" t="s">
        <v>3</v>
      </c>
      <c r="F208" s="169" t="s">
        <v>405</v>
      </c>
      <c r="H208" s="170">
        <v>9</v>
      </c>
      <c r="L208" s="167"/>
      <c r="M208" s="171"/>
      <c r="N208" s="172"/>
      <c r="O208" s="172"/>
      <c r="P208" s="172"/>
      <c r="Q208" s="172"/>
      <c r="R208" s="172"/>
      <c r="S208" s="172"/>
      <c r="T208" s="173"/>
      <c r="AT208" s="168" t="s">
        <v>197</v>
      </c>
      <c r="AU208" s="168" t="s">
        <v>84</v>
      </c>
      <c r="AV208" s="13" t="s">
        <v>84</v>
      </c>
      <c r="AW208" s="13" t="s">
        <v>36</v>
      </c>
      <c r="AX208" s="13" t="s">
        <v>74</v>
      </c>
      <c r="AY208" s="168" t="s">
        <v>119</v>
      </c>
    </row>
    <row r="209" spans="1:65" s="13" customFormat="1" ht="11.25">
      <c r="B209" s="167"/>
      <c r="D209" s="161" t="s">
        <v>197</v>
      </c>
      <c r="E209" s="168" t="s">
        <v>3</v>
      </c>
      <c r="F209" s="169" t="s">
        <v>406</v>
      </c>
      <c r="H209" s="170">
        <v>10</v>
      </c>
      <c r="L209" s="167"/>
      <c r="M209" s="171"/>
      <c r="N209" s="172"/>
      <c r="O209" s="172"/>
      <c r="P209" s="172"/>
      <c r="Q209" s="172"/>
      <c r="R209" s="172"/>
      <c r="S209" s="172"/>
      <c r="T209" s="173"/>
      <c r="AT209" s="168" t="s">
        <v>197</v>
      </c>
      <c r="AU209" s="168" t="s">
        <v>84</v>
      </c>
      <c r="AV209" s="13" t="s">
        <v>84</v>
      </c>
      <c r="AW209" s="13" t="s">
        <v>36</v>
      </c>
      <c r="AX209" s="13" t="s">
        <v>74</v>
      </c>
      <c r="AY209" s="168" t="s">
        <v>119</v>
      </c>
    </row>
    <row r="210" spans="1:65" s="13" customFormat="1" ht="11.25">
      <c r="B210" s="167"/>
      <c r="D210" s="161" t="s">
        <v>197</v>
      </c>
      <c r="E210" s="168" t="s">
        <v>3</v>
      </c>
      <c r="F210" s="169" t="s">
        <v>407</v>
      </c>
      <c r="H210" s="170">
        <v>12</v>
      </c>
      <c r="L210" s="167"/>
      <c r="M210" s="171"/>
      <c r="N210" s="172"/>
      <c r="O210" s="172"/>
      <c r="P210" s="172"/>
      <c r="Q210" s="172"/>
      <c r="R210" s="172"/>
      <c r="S210" s="172"/>
      <c r="T210" s="173"/>
      <c r="AT210" s="168" t="s">
        <v>197</v>
      </c>
      <c r="AU210" s="168" t="s">
        <v>84</v>
      </c>
      <c r="AV210" s="13" t="s">
        <v>84</v>
      </c>
      <c r="AW210" s="13" t="s">
        <v>36</v>
      </c>
      <c r="AX210" s="13" t="s">
        <v>74</v>
      </c>
      <c r="AY210" s="168" t="s">
        <v>119</v>
      </c>
    </row>
    <row r="211" spans="1:65" s="13" customFormat="1" ht="11.25">
      <c r="B211" s="167"/>
      <c r="D211" s="161" t="s">
        <v>197</v>
      </c>
      <c r="E211" s="168" t="s">
        <v>3</v>
      </c>
      <c r="F211" s="169" t="s">
        <v>408</v>
      </c>
      <c r="H211" s="170">
        <v>6</v>
      </c>
      <c r="L211" s="167"/>
      <c r="M211" s="171"/>
      <c r="N211" s="172"/>
      <c r="O211" s="172"/>
      <c r="P211" s="172"/>
      <c r="Q211" s="172"/>
      <c r="R211" s="172"/>
      <c r="S211" s="172"/>
      <c r="T211" s="173"/>
      <c r="AT211" s="168" t="s">
        <v>197</v>
      </c>
      <c r="AU211" s="168" t="s">
        <v>84</v>
      </c>
      <c r="AV211" s="13" t="s">
        <v>84</v>
      </c>
      <c r="AW211" s="13" t="s">
        <v>36</v>
      </c>
      <c r="AX211" s="13" t="s">
        <v>74</v>
      </c>
      <c r="AY211" s="168" t="s">
        <v>119</v>
      </c>
    </row>
    <row r="212" spans="1:65" s="13" customFormat="1" ht="11.25">
      <c r="B212" s="167"/>
      <c r="D212" s="161" t="s">
        <v>197</v>
      </c>
      <c r="E212" s="168" t="s">
        <v>3</v>
      </c>
      <c r="F212" s="169" t="s">
        <v>409</v>
      </c>
      <c r="H212" s="170">
        <v>9</v>
      </c>
      <c r="L212" s="167"/>
      <c r="M212" s="171"/>
      <c r="N212" s="172"/>
      <c r="O212" s="172"/>
      <c r="P212" s="172"/>
      <c r="Q212" s="172"/>
      <c r="R212" s="172"/>
      <c r="S212" s="172"/>
      <c r="T212" s="173"/>
      <c r="AT212" s="168" t="s">
        <v>197</v>
      </c>
      <c r="AU212" s="168" t="s">
        <v>84</v>
      </c>
      <c r="AV212" s="13" t="s">
        <v>84</v>
      </c>
      <c r="AW212" s="13" t="s">
        <v>36</v>
      </c>
      <c r="AX212" s="13" t="s">
        <v>74</v>
      </c>
      <c r="AY212" s="168" t="s">
        <v>119</v>
      </c>
    </row>
    <row r="213" spans="1:65" s="14" customFormat="1" ht="11.25">
      <c r="B213" s="174"/>
      <c r="D213" s="161" t="s">
        <v>197</v>
      </c>
      <c r="E213" s="175" t="s">
        <v>3</v>
      </c>
      <c r="F213" s="176" t="s">
        <v>206</v>
      </c>
      <c r="H213" s="177">
        <v>46</v>
      </c>
      <c r="L213" s="174"/>
      <c r="M213" s="178"/>
      <c r="N213" s="179"/>
      <c r="O213" s="179"/>
      <c r="P213" s="179"/>
      <c r="Q213" s="179"/>
      <c r="R213" s="179"/>
      <c r="S213" s="179"/>
      <c r="T213" s="180"/>
      <c r="AT213" s="175" t="s">
        <v>197</v>
      </c>
      <c r="AU213" s="175" t="s">
        <v>84</v>
      </c>
      <c r="AV213" s="14" t="s">
        <v>136</v>
      </c>
      <c r="AW213" s="14" t="s">
        <v>36</v>
      </c>
      <c r="AX213" s="14" t="s">
        <v>82</v>
      </c>
      <c r="AY213" s="175" t="s">
        <v>119</v>
      </c>
    </row>
    <row r="214" spans="1:65" s="2" customFormat="1" ht="16.5" customHeight="1">
      <c r="A214" s="30"/>
      <c r="B214" s="135"/>
      <c r="C214" s="148" t="s">
        <v>410</v>
      </c>
      <c r="D214" s="148" t="s">
        <v>116</v>
      </c>
      <c r="E214" s="149" t="s">
        <v>411</v>
      </c>
      <c r="F214" s="150" t="s">
        <v>412</v>
      </c>
      <c r="G214" s="151" t="s">
        <v>133</v>
      </c>
      <c r="H214" s="152">
        <v>1</v>
      </c>
      <c r="I214" s="153">
        <v>0</v>
      </c>
      <c r="J214" s="153">
        <f>ROUND(I214*H214,2)</f>
        <v>0</v>
      </c>
      <c r="K214" s="150" t="s">
        <v>3</v>
      </c>
      <c r="L214" s="154"/>
      <c r="M214" s="155" t="s">
        <v>3</v>
      </c>
      <c r="N214" s="156" t="s">
        <v>45</v>
      </c>
      <c r="O214" s="144">
        <v>0</v>
      </c>
      <c r="P214" s="144">
        <f>O214*H214</f>
        <v>0</v>
      </c>
      <c r="Q214" s="144">
        <v>8.9999999999999993E-3</v>
      </c>
      <c r="R214" s="144">
        <f>Q214*H214</f>
        <v>8.9999999999999993E-3</v>
      </c>
      <c r="S214" s="144">
        <v>0</v>
      </c>
      <c r="T214" s="145">
        <f>S214*H214</f>
        <v>0</v>
      </c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R214" s="146" t="s">
        <v>368</v>
      </c>
      <c r="AT214" s="146" t="s">
        <v>116</v>
      </c>
      <c r="AU214" s="146" t="s">
        <v>84</v>
      </c>
      <c r="AY214" s="18" t="s">
        <v>119</v>
      </c>
      <c r="BE214" s="147">
        <f>IF(N214="základní",J214,0)</f>
        <v>0</v>
      </c>
      <c r="BF214" s="147">
        <f>IF(N214="snížená",J214,0)</f>
        <v>0</v>
      </c>
      <c r="BG214" s="147">
        <f>IF(N214="zákl. přenesená",J214,0)</f>
        <v>0</v>
      </c>
      <c r="BH214" s="147">
        <f>IF(N214="sníž. přenesená",J214,0)</f>
        <v>0</v>
      </c>
      <c r="BI214" s="147">
        <f>IF(N214="nulová",J214,0)</f>
        <v>0</v>
      </c>
      <c r="BJ214" s="18" t="s">
        <v>82</v>
      </c>
      <c r="BK214" s="147">
        <f>ROUND(I214*H214,2)</f>
        <v>0</v>
      </c>
      <c r="BL214" s="18" t="s">
        <v>273</v>
      </c>
      <c r="BM214" s="146" t="s">
        <v>413</v>
      </c>
    </row>
    <row r="215" spans="1:65" s="13" customFormat="1" ht="11.25">
      <c r="B215" s="167"/>
      <c r="D215" s="161" t="s">
        <v>197</v>
      </c>
      <c r="E215" s="168" t="s">
        <v>3</v>
      </c>
      <c r="F215" s="169" t="s">
        <v>414</v>
      </c>
      <c r="H215" s="170">
        <v>1</v>
      </c>
      <c r="L215" s="167"/>
      <c r="M215" s="171"/>
      <c r="N215" s="172"/>
      <c r="O215" s="172"/>
      <c r="P215" s="172"/>
      <c r="Q215" s="172"/>
      <c r="R215" s="172"/>
      <c r="S215" s="172"/>
      <c r="T215" s="173"/>
      <c r="AT215" s="168" t="s">
        <v>197</v>
      </c>
      <c r="AU215" s="168" t="s">
        <v>84</v>
      </c>
      <c r="AV215" s="13" t="s">
        <v>84</v>
      </c>
      <c r="AW215" s="13" t="s">
        <v>36</v>
      </c>
      <c r="AX215" s="13" t="s">
        <v>82</v>
      </c>
      <c r="AY215" s="168" t="s">
        <v>119</v>
      </c>
    </row>
    <row r="216" spans="1:65" s="2" customFormat="1" ht="21.75" customHeight="1">
      <c r="A216" s="30"/>
      <c r="B216" s="135"/>
      <c r="C216" s="148" t="s">
        <v>415</v>
      </c>
      <c r="D216" s="148" t="s">
        <v>116</v>
      </c>
      <c r="E216" s="149" t="s">
        <v>416</v>
      </c>
      <c r="F216" s="150" t="s">
        <v>417</v>
      </c>
      <c r="G216" s="151" t="s">
        <v>133</v>
      </c>
      <c r="H216" s="152">
        <v>1</v>
      </c>
      <c r="I216" s="153">
        <v>0</v>
      </c>
      <c r="J216" s="153">
        <f>ROUND(I216*H216,2)</f>
        <v>0</v>
      </c>
      <c r="K216" s="150" t="s">
        <v>3</v>
      </c>
      <c r="L216" s="154"/>
      <c r="M216" s="155" t="s">
        <v>3</v>
      </c>
      <c r="N216" s="156" t="s">
        <v>45</v>
      </c>
      <c r="O216" s="144">
        <v>0</v>
      </c>
      <c r="P216" s="144">
        <f>O216*H216</f>
        <v>0</v>
      </c>
      <c r="Q216" s="144">
        <v>0.01</v>
      </c>
      <c r="R216" s="144">
        <f>Q216*H216</f>
        <v>0.01</v>
      </c>
      <c r="S216" s="144">
        <v>0</v>
      </c>
      <c r="T216" s="145">
        <f>S216*H216</f>
        <v>0</v>
      </c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R216" s="146" t="s">
        <v>368</v>
      </c>
      <c r="AT216" s="146" t="s">
        <v>116</v>
      </c>
      <c r="AU216" s="146" t="s">
        <v>84</v>
      </c>
      <c r="AY216" s="18" t="s">
        <v>119</v>
      </c>
      <c r="BE216" s="147">
        <f>IF(N216="základní",J216,0)</f>
        <v>0</v>
      </c>
      <c r="BF216" s="147">
        <f>IF(N216="snížená",J216,0)</f>
        <v>0</v>
      </c>
      <c r="BG216" s="147">
        <f>IF(N216="zákl. přenesená",J216,0)</f>
        <v>0</v>
      </c>
      <c r="BH216" s="147">
        <f>IF(N216="sníž. přenesená",J216,0)</f>
        <v>0</v>
      </c>
      <c r="BI216" s="147">
        <f>IF(N216="nulová",J216,0)</f>
        <v>0</v>
      </c>
      <c r="BJ216" s="18" t="s">
        <v>82</v>
      </c>
      <c r="BK216" s="147">
        <f>ROUND(I216*H216,2)</f>
        <v>0</v>
      </c>
      <c r="BL216" s="18" t="s">
        <v>273</v>
      </c>
      <c r="BM216" s="146" t="s">
        <v>418</v>
      </c>
    </row>
    <row r="217" spans="1:65" s="13" customFormat="1" ht="11.25">
      <c r="B217" s="167"/>
      <c r="D217" s="161" t="s">
        <v>197</v>
      </c>
      <c r="E217" s="168" t="s">
        <v>3</v>
      </c>
      <c r="F217" s="169" t="s">
        <v>419</v>
      </c>
      <c r="H217" s="170">
        <v>1</v>
      </c>
      <c r="L217" s="167"/>
      <c r="M217" s="171"/>
      <c r="N217" s="172"/>
      <c r="O217" s="172"/>
      <c r="P217" s="172"/>
      <c r="Q217" s="172"/>
      <c r="R217" s="172"/>
      <c r="S217" s="172"/>
      <c r="T217" s="173"/>
      <c r="AT217" s="168" t="s">
        <v>197</v>
      </c>
      <c r="AU217" s="168" t="s">
        <v>84</v>
      </c>
      <c r="AV217" s="13" t="s">
        <v>84</v>
      </c>
      <c r="AW217" s="13" t="s">
        <v>36</v>
      </c>
      <c r="AX217" s="13" t="s">
        <v>82</v>
      </c>
      <c r="AY217" s="168" t="s">
        <v>119</v>
      </c>
    </row>
    <row r="218" spans="1:65" s="2" customFormat="1" ht="21.75" customHeight="1">
      <c r="A218" s="30"/>
      <c r="B218" s="135"/>
      <c r="C218" s="148" t="s">
        <v>420</v>
      </c>
      <c r="D218" s="148" t="s">
        <v>116</v>
      </c>
      <c r="E218" s="149" t="s">
        <v>421</v>
      </c>
      <c r="F218" s="150" t="s">
        <v>422</v>
      </c>
      <c r="G218" s="151" t="s">
        <v>133</v>
      </c>
      <c r="H218" s="152">
        <v>2</v>
      </c>
      <c r="I218" s="153">
        <v>0</v>
      </c>
      <c r="J218" s="153">
        <f>ROUND(I218*H218,2)</f>
        <v>0</v>
      </c>
      <c r="K218" s="150" t="s">
        <v>3</v>
      </c>
      <c r="L218" s="154"/>
      <c r="M218" s="155" t="s">
        <v>3</v>
      </c>
      <c r="N218" s="156" t="s">
        <v>45</v>
      </c>
      <c r="O218" s="144">
        <v>0</v>
      </c>
      <c r="P218" s="144">
        <f>O218*H218</f>
        <v>0</v>
      </c>
      <c r="Q218" s="144">
        <v>6.0000000000000001E-3</v>
      </c>
      <c r="R218" s="144">
        <f>Q218*H218</f>
        <v>1.2E-2</v>
      </c>
      <c r="S218" s="144">
        <v>0</v>
      </c>
      <c r="T218" s="145">
        <f>S218*H218</f>
        <v>0</v>
      </c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R218" s="146" t="s">
        <v>368</v>
      </c>
      <c r="AT218" s="146" t="s">
        <v>116</v>
      </c>
      <c r="AU218" s="146" t="s">
        <v>84</v>
      </c>
      <c r="AY218" s="18" t="s">
        <v>119</v>
      </c>
      <c r="BE218" s="147">
        <f>IF(N218="základní",J218,0)</f>
        <v>0</v>
      </c>
      <c r="BF218" s="147">
        <f>IF(N218="snížená",J218,0)</f>
        <v>0</v>
      </c>
      <c r="BG218" s="147">
        <f>IF(N218="zákl. přenesená",J218,0)</f>
        <v>0</v>
      </c>
      <c r="BH218" s="147">
        <f>IF(N218="sníž. přenesená",J218,0)</f>
        <v>0</v>
      </c>
      <c r="BI218" s="147">
        <f>IF(N218="nulová",J218,0)</f>
        <v>0</v>
      </c>
      <c r="BJ218" s="18" t="s">
        <v>82</v>
      </c>
      <c r="BK218" s="147">
        <f>ROUND(I218*H218,2)</f>
        <v>0</v>
      </c>
      <c r="BL218" s="18" t="s">
        <v>273</v>
      </c>
      <c r="BM218" s="146" t="s">
        <v>423</v>
      </c>
    </row>
    <row r="219" spans="1:65" s="13" customFormat="1" ht="11.25">
      <c r="B219" s="167"/>
      <c r="D219" s="161" t="s">
        <v>197</v>
      </c>
      <c r="E219" s="168" t="s">
        <v>3</v>
      </c>
      <c r="F219" s="169" t="s">
        <v>424</v>
      </c>
      <c r="H219" s="170">
        <v>2</v>
      </c>
      <c r="L219" s="167"/>
      <c r="M219" s="171"/>
      <c r="N219" s="172"/>
      <c r="O219" s="172"/>
      <c r="P219" s="172"/>
      <c r="Q219" s="172"/>
      <c r="R219" s="172"/>
      <c r="S219" s="172"/>
      <c r="T219" s="173"/>
      <c r="AT219" s="168" t="s">
        <v>197</v>
      </c>
      <c r="AU219" s="168" t="s">
        <v>84</v>
      </c>
      <c r="AV219" s="13" t="s">
        <v>84</v>
      </c>
      <c r="AW219" s="13" t="s">
        <v>36</v>
      </c>
      <c r="AX219" s="13" t="s">
        <v>82</v>
      </c>
      <c r="AY219" s="168" t="s">
        <v>119</v>
      </c>
    </row>
    <row r="220" spans="1:65" s="2" customFormat="1" ht="16.5" customHeight="1">
      <c r="A220" s="30"/>
      <c r="B220" s="135"/>
      <c r="C220" s="148" t="s">
        <v>425</v>
      </c>
      <c r="D220" s="148" t="s">
        <v>116</v>
      </c>
      <c r="E220" s="149" t="s">
        <v>426</v>
      </c>
      <c r="F220" s="150" t="s">
        <v>427</v>
      </c>
      <c r="G220" s="151" t="s">
        <v>133</v>
      </c>
      <c r="H220" s="152">
        <v>1</v>
      </c>
      <c r="I220" s="153">
        <v>0</v>
      </c>
      <c r="J220" s="153">
        <f>ROUND(I220*H220,2)</f>
        <v>0</v>
      </c>
      <c r="K220" s="150" t="s">
        <v>3</v>
      </c>
      <c r="L220" s="154"/>
      <c r="M220" s="155" t="s">
        <v>3</v>
      </c>
      <c r="N220" s="156" t="s">
        <v>45</v>
      </c>
      <c r="O220" s="144">
        <v>0</v>
      </c>
      <c r="P220" s="144">
        <f>O220*H220</f>
        <v>0</v>
      </c>
      <c r="Q220" s="144">
        <v>6.0000000000000001E-3</v>
      </c>
      <c r="R220" s="144">
        <f>Q220*H220</f>
        <v>6.0000000000000001E-3</v>
      </c>
      <c r="S220" s="144">
        <v>0</v>
      </c>
      <c r="T220" s="145">
        <f>S220*H220</f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46" t="s">
        <v>368</v>
      </c>
      <c r="AT220" s="146" t="s">
        <v>116</v>
      </c>
      <c r="AU220" s="146" t="s">
        <v>84</v>
      </c>
      <c r="AY220" s="18" t="s">
        <v>119</v>
      </c>
      <c r="BE220" s="147">
        <f>IF(N220="základní",J220,0)</f>
        <v>0</v>
      </c>
      <c r="BF220" s="147">
        <f>IF(N220="snížená",J220,0)</f>
        <v>0</v>
      </c>
      <c r="BG220" s="147">
        <f>IF(N220="zákl. přenesená",J220,0)</f>
        <v>0</v>
      </c>
      <c r="BH220" s="147">
        <f>IF(N220="sníž. přenesená",J220,0)</f>
        <v>0</v>
      </c>
      <c r="BI220" s="147">
        <f>IF(N220="nulová",J220,0)</f>
        <v>0</v>
      </c>
      <c r="BJ220" s="18" t="s">
        <v>82</v>
      </c>
      <c r="BK220" s="147">
        <f>ROUND(I220*H220,2)</f>
        <v>0</v>
      </c>
      <c r="BL220" s="18" t="s">
        <v>273</v>
      </c>
      <c r="BM220" s="146" t="s">
        <v>428</v>
      </c>
    </row>
    <row r="221" spans="1:65" s="13" customFormat="1" ht="11.25">
      <c r="B221" s="167"/>
      <c r="D221" s="161" t="s">
        <v>197</v>
      </c>
      <c r="E221" s="168" t="s">
        <v>3</v>
      </c>
      <c r="F221" s="169" t="s">
        <v>429</v>
      </c>
      <c r="H221" s="170">
        <v>1</v>
      </c>
      <c r="L221" s="167"/>
      <c r="M221" s="171"/>
      <c r="N221" s="172"/>
      <c r="O221" s="172"/>
      <c r="P221" s="172"/>
      <c r="Q221" s="172"/>
      <c r="R221" s="172"/>
      <c r="S221" s="172"/>
      <c r="T221" s="173"/>
      <c r="AT221" s="168" t="s">
        <v>197</v>
      </c>
      <c r="AU221" s="168" t="s">
        <v>84</v>
      </c>
      <c r="AV221" s="13" t="s">
        <v>84</v>
      </c>
      <c r="AW221" s="13" t="s">
        <v>36</v>
      </c>
      <c r="AX221" s="13" t="s">
        <v>82</v>
      </c>
      <c r="AY221" s="168" t="s">
        <v>119</v>
      </c>
    </row>
    <row r="222" spans="1:65" s="2" customFormat="1" ht="21.75" customHeight="1">
      <c r="A222" s="30"/>
      <c r="B222" s="135"/>
      <c r="C222" s="148" t="s">
        <v>430</v>
      </c>
      <c r="D222" s="148" t="s">
        <v>116</v>
      </c>
      <c r="E222" s="149" t="s">
        <v>431</v>
      </c>
      <c r="F222" s="150" t="s">
        <v>432</v>
      </c>
      <c r="G222" s="151" t="s">
        <v>133</v>
      </c>
      <c r="H222" s="152">
        <v>1</v>
      </c>
      <c r="I222" s="153">
        <v>0</v>
      </c>
      <c r="J222" s="153">
        <f>ROUND(I222*H222,2)</f>
        <v>0</v>
      </c>
      <c r="K222" s="150" t="s">
        <v>3</v>
      </c>
      <c r="L222" s="154"/>
      <c r="M222" s="155" t="s">
        <v>3</v>
      </c>
      <c r="N222" s="156" t="s">
        <v>45</v>
      </c>
      <c r="O222" s="144">
        <v>0</v>
      </c>
      <c r="P222" s="144">
        <f>O222*H222</f>
        <v>0</v>
      </c>
      <c r="Q222" s="144">
        <v>8.9999999999999993E-3</v>
      </c>
      <c r="R222" s="144">
        <f>Q222*H222</f>
        <v>8.9999999999999993E-3</v>
      </c>
      <c r="S222" s="144">
        <v>0</v>
      </c>
      <c r="T222" s="145">
        <f>S222*H222</f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46" t="s">
        <v>368</v>
      </c>
      <c r="AT222" s="146" t="s">
        <v>116</v>
      </c>
      <c r="AU222" s="146" t="s">
        <v>84</v>
      </c>
      <c r="AY222" s="18" t="s">
        <v>119</v>
      </c>
      <c r="BE222" s="147">
        <f>IF(N222="základní",J222,0)</f>
        <v>0</v>
      </c>
      <c r="BF222" s="147">
        <f>IF(N222="snížená",J222,0)</f>
        <v>0</v>
      </c>
      <c r="BG222" s="147">
        <f>IF(N222="zákl. přenesená",J222,0)</f>
        <v>0</v>
      </c>
      <c r="BH222" s="147">
        <f>IF(N222="sníž. přenesená",J222,0)</f>
        <v>0</v>
      </c>
      <c r="BI222" s="147">
        <f>IF(N222="nulová",J222,0)</f>
        <v>0</v>
      </c>
      <c r="BJ222" s="18" t="s">
        <v>82</v>
      </c>
      <c r="BK222" s="147">
        <f>ROUND(I222*H222,2)</f>
        <v>0</v>
      </c>
      <c r="BL222" s="18" t="s">
        <v>273</v>
      </c>
      <c r="BM222" s="146" t="s">
        <v>433</v>
      </c>
    </row>
    <row r="223" spans="1:65" s="13" customFormat="1" ht="11.25">
      <c r="B223" s="167"/>
      <c r="D223" s="161" t="s">
        <v>197</v>
      </c>
      <c r="E223" s="168" t="s">
        <v>3</v>
      </c>
      <c r="F223" s="169" t="s">
        <v>434</v>
      </c>
      <c r="H223" s="170">
        <v>1</v>
      </c>
      <c r="L223" s="167"/>
      <c r="M223" s="171"/>
      <c r="N223" s="172"/>
      <c r="O223" s="172"/>
      <c r="P223" s="172"/>
      <c r="Q223" s="172"/>
      <c r="R223" s="172"/>
      <c r="S223" s="172"/>
      <c r="T223" s="173"/>
      <c r="AT223" s="168" t="s">
        <v>197</v>
      </c>
      <c r="AU223" s="168" t="s">
        <v>84</v>
      </c>
      <c r="AV223" s="13" t="s">
        <v>84</v>
      </c>
      <c r="AW223" s="13" t="s">
        <v>36</v>
      </c>
      <c r="AX223" s="13" t="s">
        <v>82</v>
      </c>
      <c r="AY223" s="168" t="s">
        <v>119</v>
      </c>
    </row>
    <row r="224" spans="1:65" s="2" customFormat="1" ht="16.5" customHeight="1">
      <c r="A224" s="30"/>
      <c r="B224" s="135"/>
      <c r="C224" s="136" t="s">
        <v>435</v>
      </c>
      <c r="D224" s="136" t="s">
        <v>122</v>
      </c>
      <c r="E224" s="137" t="s">
        <v>436</v>
      </c>
      <c r="F224" s="138" t="s">
        <v>437</v>
      </c>
      <c r="G224" s="139" t="s">
        <v>391</v>
      </c>
      <c r="H224" s="140">
        <v>61</v>
      </c>
      <c r="I224" s="141">
        <v>0</v>
      </c>
      <c r="J224" s="141">
        <f>ROUND(I224*H224,2)</f>
        <v>0</v>
      </c>
      <c r="K224" s="138" t="s">
        <v>193</v>
      </c>
      <c r="L224" s="31"/>
      <c r="M224" s="142" t="s">
        <v>3</v>
      </c>
      <c r="N224" s="143" t="s">
        <v>45</v>
      </c>
      <c r="O224" s="144">
        <v>0.13400000000000001</v>
      </c>
      <c r="P224" s="144">
        <f>O224*H224</f>
        <v>8.1740000000000013</v>
      </c>
      <c r="Q224" s="144">
        <v>6.0000000000000002E-5</v>
      </c>
      <c r="R224" s="144">
        <f>Q224*H224</f>
        <v>3.6600000000000001E-3</v>
      </c>
      <c r="S224" s="144">
        <v>0</v>
      </c>
      <c r="T224" s="145">
        <f>S224*H224</f>
        <v>0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146" t="s">
        <v>273</v>
      </c>
      <c r="AT224" s="146" t="s">
        <v>122</v>
      </c>
      <c r="AU224" s="146" t="s">
        <v>84</v>
      </c>
      <c r="AY224" s="18" t="s">
        <v>119</v>
      </c>
      <c r="BE224" s="147">
        <f>IF(N224="základní",J224,0)</f>
        <v>0</v>
      </c>
      <c r="BF224" s="147">
        <f>IF(N224="snížená",J224,0)</f>
        <v>0</v>
      </c>
      <c r="BG224" s="147">
        <f>IF(N224="zákl. přenesená",J224,0)</f>
        <v>0</v>
      </c>
      <c r="BH224" s="147">
        <f>IF(N224="sníž. přenesená",J224,0)</f>
        <v>0</v>
      </c>
      <c r="BI224" s="147">
        <f>IF(N224="nulová",J224,0)</f>
        <v>0</v>
      </c>
      <c r="BJ224" s="18" t="s">
        <v>82</v>
      </c>
      <c r="BK224" s="147">
        <f>ROUND(I224*H224,2)</f>
        <v>0</v>
      </c>
      <c r="BL224" s="18" t="s">
        <v>273</v>
      </c>
      <c r="BM224" s="146" t="s">
        <v>438</v>
      </c>
    </row>
    <row r="225" spans="1:65" s="2" customFormat="1" ht="11.25">
      <c r="A225" s="30"/>
      <c r="B225" s="31"/>
      <c r="C225" s="30"/>
      <c r="D225" s="165" t="s">
        <v>195</v>
      </c>
      <c r="E225" s="30"/>
      <c r="F225" s="166" t="s">
        <v>439</v>
      </c>
      <c r="G225" s="30"/>
      <c r="H225" s="30"/>
      <c r="I225" s="30"/>
      <c r="J225" s="30"/>
      <c r="K225" s="30"/>
      <c r="L225" s="31"/>
      <c r="M225" s="163"/>
      <c r="N225" s="164"/>
      <c r="O225" s="51"/>
      <c r="P225" s="51"/>
      <c r="Q225" s="51"/>
      <c r="R225" s="51"/>
      <c r="S225" s="51"/>
      <c r="T225" s="52"/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T225" s="18" t="s">
        <v>195</v>
      </c>
      <c r="AU225" s="18" t="s">
        <v>84</v>
      </c>
    </row>
    <row r="226" spans="1:65" s="13" customFormat="1" ht="11.25">
      <c r="B226" s="167"/>
      <c r="D226" s="161" t="s">
        <v>197</v>
      </c>
      <c r="E226" s="168" t="s">
        <v>3</v>
      </c>
      <c r="F226" s="169" t="s">
        <v>440</v>
      </c>
      <c r="H226" s="170">
        <v>14</v>
      </c>
      <c r="L226" s="167"/>
      <c r="M226" s="171"/>
      <c r="N226" s="172"/>
      <c r="O226" s="172"/>
      <c r="P226" s="172"/>
      <c r="Q226" s="172"/>
      <c r="R226" s="172"/>
      <c r="S226" s="172"/>
      <c r="T226" s="173"/>
      <c r="AT226" s="168" t="s">
        <v>197</v>
      </c>
      <c r="AU226" s="168" t="s">
        <v>84</v>
      </c>
      <c r="AV226" s="13" t="s">
        <v>84</v>
      </c>
      <c r="AW226" s="13" t="s">
        <v>36</v>
      </c>
      <c r="AX226" s="13" t="s">
        <v>74</v>
      </c>
      <c r="AY226" s="168" t="s">
        <v>119</v>
      </c>
    </row>
    <row r="227" spans="1:65" s="13" customFormat="1" ht="11.25">
      <c r="B227" s="167"/>
      <c r="D227" s="161" t="s">
        <v>197</v>
      </c>
      <c r="E227" s="168" t="s">
        <v>3</v>
      </c>
      <c r="F227" s="169" t="s">
        <v>441</v>
      </c>
      <c r="H227" s="170">
        <v>34</v>
      </c>
      <c r="L227" s="167"/>
      <c r="M227" s="171"/>
      <c r="N227" s="172"/>
      <c r="O227" s="172"/>
      <c r="P227" s="172"/>
      <c r="Q227" s="172"/>
      <c r="R227" s="172"/>
      <c r="S227" s="172"/>
      <c r="T227" s="173"/>
      <c r="AT227" s="168" t="s">
        <v>197</v>
      </c>
      <c r="AU227" s="168" t="s">
        <v>84</v>
      </c>
      <c r="AV227" s="13" t="s">
        <v>84</v>
      </c>
      <c r="AW227" s="13" t="s">
        <v>36</v>
      </c>
      <c r="AX227" s="13" t="s">
        <v>74</v>
      </c>
      <c r="AY227" s="168" t="s">
        <v>119</v>
      </c>
    </row>
    <row r="228" spans="1:65" s="13" customFormat="1" ht="11.25">
      <c r="B228" s="167"/>
      <c r="D228" s="161" t="s">
        <v>197</v>
      </c>
      <c r="E228" s="168" t="s">
        <v>3</v>
      </c>
      <c r="F228" s="169" t="s">
        <v>442</v>
      </c>
      <c r="H228" s="170">
        <v>13</v>
      </c>
      <c r="L228" s="167"/>
      <c r="M228" s="171"/>
      <c r="N228" s="172"/>
      <c r="O228" s="172"/>
      <c r="P228" s="172"/>
      <c r="Q228" s="172"/>
      <c r="R228" s="172"/>
      <c r="S228" s="172"/>
      <c r="T228" s="173"/>
      <c r="AT228" s="168" t="s">
        <v>197</v>
      </c>
      <c r="AU228" s="168" t="s">
        <v>84</v>
      </c>
      <c r="AV228" s="13" t="s">
        <v>84</v>
      </c>
      <c r="AW228" s="13" t="s">
        <v>36</v>
      </c>
      <c r="AX228" s="13" t="s">
        <v>74</v>
      </c>
      <c r="AY228" s="168" t="s">
        <v>119</v>
      </c>
    </row>
    <row r="229" spans="1:65" s="14" customFormat="1" ht="11.25">
      <c r="B229" s="174"/>
      <c r="D229" s="161" t="s">
        <v>197</v>
      </c>
      <c r="E229" s="175" t="s">
        <v>3</v>
      </c>
      <c r="F229" s="176" t="s">
        <v>206</v>
      </c>
      <c r="H229" s="177">
        <v>61</v>
      </c>
      <c r="L229" s="174"/>
      <c r="M229" s="178"/>
      <c r="N229" s="179"/>
      <c r="O229" s="179"/>
      <c r="P229" s="179"/>
      <c r="Q229" s="179"/>
      <c r="R229" s="179"/>
      <c r="S229" s="179"/>
      <c r="T229" s="180"/>
      <c r="AT229" s="175" t="s">
        <v>197</v>
      </c>
      <c r="AU229" s="175" t="s">
        <v>84</v>
      </c>
      <c r="AV229" s="14" t="s">
        <v>136</v>
      </c>
      <c r="AW229" s="14" t="s">
        <v>36</v>
      </c>
      <c r="AX229" s="14" t="s">
        <v>82</v>
      </c>
      <c r="AY229" s="175" t="s">
        <v>119</v>
      </c>
    </row>
    <row r="230" spans="1:65" s="2" customFormat="1" ht="16.5" customHeight="1">
      <c r="A230" s="30"/>
      <c r="B230" s="135"/>
      <c r="C230" s="148" t="s">
        <v>443</v>
      </c>
      <c r="D230" s="148" t="s">
        <v>116</v>
      </c>
      <c r="E230" s="149" t="s">
        <v>444</v>
      </c>
      <c r="F230" s="150" t="s">
        <v>445</v>
      </c>
      <c r="G230" s="151" t="s">
        <v>133</v>
      </c>
      <c r="H230" s="152">
        <v>1</v>
      </c>
      <c r="I230" s="153">
        <v>0</v>
      </c>
      <c r="J230" s="153">
        <f>ROUND(I230*H230,2)</f>
        <v>0</v>
      </c>
      <c r="K230" s="150" t="s">
        <v>3</v>
      </c>
      <c r="L230" s="154"/>
      <c r="M230" s="155" t="s">
        <v>3</v>
      </c>
      <c r="N230" s="156" t="s">
        <v>45</v>
      </c>
      <c r="O230" s="144">
        <v>0</v>
      </c>
      <c r="P230" s="144">
        <f>O230*H230</f>
        <v>0</v>
      </c>
      <c r="Q230" s="144">
        <v>1.4E-2</v>
      </c>
      <c r="R230" s="144">
        <f>Q230*H230</f>
        <v>1.4E-2</v>
      </c>
      <c r="S230" s="144">
        <v>0</v>
      </c>
      <c r="T230" s="145">
        <f>S230*H230</f>
        <v>0</v>
      </c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R230" s="146" t="s">
        <v>368</v>
      </c>
      <c r="AT230" s="146" t="s">
        <v>116</v>
      </c>
      <c r="AU230" s="146" t="s">
        <v>84</v>
      </c>
      <c r="AY230" s="18" t="s">
        <v>119</v>
      </c>
      <c r="BE230" s="147">
        <f>IF(N230="základní",J230,0)</f>
        <v>0</v>
      </c>
      <c r="BF230" s="147">
        <f>IF(N230="snížená",J230,0)</f>
        <v>0</v>
      </c>
      <c r="BG230" s="147">
        <f>IF(N230="zákl. přenesená",J230,0)</f>
        <v>0</v>
      </c>
      <c r="BH230" s="147">
        <f>IF(N230="sníž. přenesená",J230,0)</f>
        <v>0</v>
      </c>
      <c r="BI230" s="147">
        <f>IF(N230="nulová",J230,0)</f>
        <v>0</v>
      </c>
      <c r="BJ230" s="18" t="s">
        <v>82</v>
      </c>
      <c r="BK230" s="147">
        <f>ROUND(I230*H230,2)</f>
        <v>0</v>
      </c>
      <c r="BL230" s="18" t="s">
        <v>273</v>
      </c>
      <c r="BM230" s="146" t="s">
        <v>446</v>
      </c>
    </row>
    <row r="231" spans="1:65" s="13" customFormat="1" ht="11.25">
      <c r="B231" s="167"/>
      <c r="D231" s="161" t="s">
        <v>197</v>
      </c>
      <c r="E231" s="168" t="s">
        <v>3</v>
      </c>
      <c r="F231" s="169" t="s">
        <v>447</v>
      </c>
      <c r="H231" s="170">
        <v>1</v>
      </c>
      <c r="L231" s="167"/>
      <c r="M231" s="171"/>
      <c r="N231" s="172"/>
      <c r="O231" s="172"/>
      <c r="P231" s="172"/>
      <c r="Q231" s="172"/>
      <c r="R231" s="172"/>
      <c r="S231" s="172"/>
      <c r="T231" s="173"/>
      <c r="AT231" s="168" t="s">
        <v>197</v>
      </c>
      <c r="AU231" s="168" t="s">
        <v>84</v>
      </c>
      <c r="AV231" s="13" t="s">
        <v>84</v>
      </c>
      <c r="AW231" s="13" t="s">
        <v>36</v>
      </c>
      <c r="AX231" s="13" t="s">
        <v>82</v>
      </c>
      <c r="AY231" s="168" t="s">
        <v>119</v>
      </c>
    </row>
    <row r="232" spans="1:65" s="2" customFormat="1" ht="16.5" customHeight="1">
      <c r="A232" s="30"/>
      <c r="B232" s="135"/>
      <c r="C232" s="148" t="s">
        <v>448</v>
      </c>
      <c r="D232" s="148" t="s">
        <v>116</v>
      </c>
      <c r="E232" s="149" t="s">
        <v>449</v>
      </c>
      <c r="F232" s="150" t="s">
        <v>450</v>
      </c>
      <c r="G232" s="151" t="s">
        <v>133</v>
      </c>
      <c r="H232" s="152">
        <v>1</v>
      </c>
      <c r="I232" s="153">
        <v>0</v>
      </c>
      <c r="J232" s="153">
        <f>ROUND(I232*H232,2)</f>
        <v>0</v>
      </c>
      <c r="K232" s="150" t="s">
        <v>3</v>
      </c>
      <c r="L232" s="154"/>
      <c r="M232" s="155" t="s">
        <v>3</v>
      </c>
      <c r="N232" s="156" t="s">
        <v>45</v>
      </c>
      <c r="O232" s="144">
        <v>0</v>
      </c>
      <c r="P232" s="144">
        <f>O232*H232</f>
        <v>0</v>
      </c>
      <c r="Q232" s="144">
        <v>3.4000000000000002E-2</v>
      </c>
      <c r="R232" s="144">
        <f>Q232*H232</f>
        <v>3.4000000000000002E-2</v>
      </c>
      <c r="S232" s="144">
        <v>0</v>
      </c>
      <c r="T232" s="145">
        <f>S232*H232</f>
        <v>0</v>
      </c>
      <c r="U232" s="30"/>
      <c r="V232" s="30"/>
      <c r="W232" s="30"/>
      <c r="X232" s="30"/>
      <c r="Y232" s="30"/>
      <c r="Z232" s="30"/>
      <c r="AA232" s="30"/>
      <c r="AB232" s="30"/>
      <c r="AC232" s="30"/>
      <c r="AD232" s="30"/>
      <c r="AE232" s="30"/>
      <c r="AR232" s="146" t="s">
        <v>368</v>
      </c>
      <c r="AT232" s="146" t="s">
        <v>116</v>
      </c>
      <c r="AU232" s="146" t="s">
        <v>84</v>
      </c>
      <c r="AY232" s="18" t="s">
        <v>119</v>
      </c>
      <c r="BE232" s="147">
        <f>IF(N232="základní",J232,0)</f>
        <v>0</v>
      </c>
      <c r="BF232" s="147">
        <f>IF(N232="snížená",J232,0)</f>
        <v>0</v>
      </c>
      <c r="BG232" s="147">
        <f>IF(N232="zákl. přenesená",J232,0)</f>
        <v>0</v>
      </c>
      <c r="BH232" s="147">
        <f>IF(N232="sníž. přenesená",J232,0)</f>
        <v>0</v>
      </c>
      <c r="BI232" s="147">
        <f>IF(N232="nulová",J232,0)</f>
        <v>0</v>
      </c>
      <c r="BJ232" s="18" t="s">
        <v>82</v>
      </c>
      <c r="BK232" s="147">
        <f>ROUND(I232*H232,2)</f>
        <v>0</v>
      </c>
      <c r="BL232" s="18" t="s">
        <v>273</v>
      </c>
      <c r="BM232" s="146" t="s">
        <v>451</v>
      </c>
    </row>
    <row r="233" spans="1:65" s="13" customFormat="1" ht="11.25">
      <c r="B233" s="167"/>
      <c r="D233" s="161" t="s">
        <v>197</v>
      </c>
      <c r="E233" s="168" t="s">
        <v>3</v>
      </c>
      <c r="F233" s="169" t="s">
        <v>452</v>
      </c>
      <c r="H233" s="170">
        <v>1</v>
      </c>
      <c r="L233" s="167"/>
      <c r="M233" s="171"/>
      <c r="N233" s="172"/>
      <c r="O233" s="172"/>
      <c r="P233" s="172"/>
      <c r="Q233" s="172"/>
      <c r="R233" s="172"/>
      <c r="S233" s="172"/>
      <c r="T233" s="173"/>
      <c r="AT233" s="168" t="s">
        <v>197</v>
      </c>
      <c r="AU233" s="168" t="s">
        <v>84</v>
      </c>
      <c r="AV233" s="13" t="s">
        <v>84</v>
      </c>
      <c r="AW233" s="13" t="s">
        <v>36</v>
      </c>
      <c r="AX233" s="13" t="s">
        <v>82</v>
      </c>
      <c r="AY233" s="168" t="s">
        <v>119</v>
      </c>
    </row>
    <row r="234" spans="1:65" s="2" customFormat="1" ht="16.5" customHeight="1">
      <c r="A234" s="30"/>
      <c r="B234" s="135"/>
      <c r="C234" s="148" t="s">
        <v>453</v>
      </c>
      <c r="D234" s="148" t="s">
        <v>116</v>
      </c>
      <c r="E234" s="149" t="s">
        <v>454</v>
      </c>
      <c r="F234" s="150" t="s">
        <v>455</v>
      </c>
      <c r="G234" s="151" t="s">
        <v>133</v>
      </c>
      <c r="H234" s="152">
        <v>1</v>
      </c>
      <c r="I234" s="153">
        <v>0</v>
      </c>
      <c r="J234" s="153">
        <f>ROUND(I234*H234,2)</f>
        <v>0</v>
      </c>
      <c r="K234" s="150" t="s">
        <v>3</v>
      </c>
      <c r="L234" s="154"/>
      <c r="M234" s="155" t="s">
        <v>3</v>
      </c>
      <c r="N234" s="156" t="s">
        <v>45</v>
      </c>
      <c r="O234" s="144">
        <v>0</v>
      </c>
      <c r="P234" s="144">
        <f>O234*H234</f>
        <v>0</v>
      </c>
      <c r="Q234" s="144">
        <v>1.2999999999999999E-2</v>
      </c>
      <c r="R234" s="144">
        <f>Q234*H234</f>
        <v>1.2999999999999999E-2</v>
      </c>
      <c r="S234" s="144">
        <v>0</v>
      </c>
      <c r="T234" s="145">
        <f>S234*H234</f>
        <v>0</v>
      </c>
      <c r="U234" s="30"/>
      <c r="V234" s="30"/>
      <c r="W234" s="30"/>
      <c r="X234" s="30"/>
      <c r="Y234" s="30"/>
      <c r="Z234" s="30"/>
      <c r="AA234" s="30"/>
      <c r="AB234" s="30"/>
      <c r="AC234" s="30"/>
      <c r="AD234" s="30"/>
      <c r="AE234" s="30"/>
      <c r="AR234" s="146" t="s">
        <v>368</v>
      </c>
      <c r="AT234" s="146" t="s">
        <v>116</v>
      </c>
      <c r="AU234" s="146" t="s">
        <v>84</v>
      </c>
      <c r="AY234" s="18" t="s">
        <v>119</v>
      </c>
      <c r="BE234" s="147">
        <f>IF(N234="základní",J234,0)</f>
        <v>0</v>
      </c>
      <c r="BF234" s="147">
        <f>IF(N234="snížená",J234,0)</f>
        <v>0</v>
      </c>
      <c r="BG234" s="147">
        <f>IF(N234="zákl. přenesená",J234,0)</f>
        <v>0</v>
      </c>
      <c r="BH234" s="147">
        <f>IF(N234="sníž. přenesená",J234,0)</f>
        <v>0</v>
      </c>
      <c r="BI234" s="147">
        <f>IF(N234="nulová",J234,0)</f>
        <v>0</v>
      </c>
      <c r="BJ234" s="18" t="s">
        <v>82</v>
      </c>
      <c r="BK234" s="147">
        <f>ROUND(I234*H234,2)</f>
        <v>0</v>
      </c>
      <c r="BL234" s="18" t="s">
        <v>273</v>
      </c>
      <c r="BM234" s="146" t="s">
        <v>456</v>
      </c>
    </row>
    <row r="235" spans="1:65" s="13" customFormat="1" ht="11.25">
      <c r="B235" s="167"/>
      <c r="D235" s="161" t="s">
        <v>197</v>
      </c>
      <c r="E235" s="168" t="s">
        <v>3</v>
      </c>
      <c r="F235" s="169" t="s">
        <v>457</v>
      </c>
      <c r="H235" s="170">
        <v>1</v>
      </c>
      <c r="L235" s="167"/>
      <c r="M235" s="171"/>
      <c r="N235" s="172"/>
      <c r="O235" s="172"/>
      <c r="P235" s="172"/>
      <c r="Q235" s="172"/>
      <c r="R235" s="172"/>
      <c r="S235" s="172"/>
      <c r="T235" s="173"/>
      <c r="AT235" s="168" t="s">
        <v>197</v>
      </c>
      <c r="AU235" s="168" t="s">
        <v>84</v>
      </c>
      <c r="AV235" s="13" t="s">
        <v>84</v>
      </c>
      <c r="AW235" s="13" t="s">
        <v>36</v>
      </c>
      <c r="AX235" s="13" t="s">
        <v>82</v>
      </c>
      <c r="AY235" s="168" t="s">
        <v>119</v>
      </c>
    </row>
    <row r="236" spans="1:65" s="2" customFormat="1" ht="16.5" customHeight="1">
      <c r="A236" s="30"/>
      <c r="B236" s="135"/>
      <c r="C236" s="136" t="s">
        <v>458</v>
      </c>
      <c r="D236" s="136" t="s">
        <v>122</v>
      </c>
      <c r="E236" s="137" t="s">
        <v>459</v>
      </c>
      <c r="F236" s="138" t="s">
        <v>460</v>
      </c>
      <c r="G236" s="139" t="s">
        <v>391</v>
      </c>
      <c r="H236" s="140">
        <v>34.564</v>
      </c>
      <c r="I236" s="141">
        <v>0</v>
      </c>
      <c r="J236" s="141">
        <f>ROUND(I236*H236,2)</f>
        <v>0</v>
      </c>
      <c r="K236" s="138" t="s">
        <v>193</v>
      </c>
      <c r="L236" s="31"/>
      <c r="M236" s="142" t="s">
        <v>3</v>
      </c>
      <c r="N236" s="143" t="s">
        <v>45</v>
      </c>
      <c r="O236" s="144">
        <v>7.4999999999999997E-2</v>
      </c>
      <c r="P236" s="144">
        <f>O236*H236</f>
        <v>2.5922999999999998</v>
      </c>
      <c r="Q236" s="144">
        <v>5.0000000000000002E-5</v>
      </c>
      <c r="R236" s="144">
        <f>Q236*H236</f>
        <v>1.7282E-3</v>
      </c>
      <c r="S236" s="144">
        <v>0</v>
      </c>
      <c r="T236" s="145">
        <f>S236*H236</f>
        <v>0</v>
      </c>
      <c r="U236" s="30"/>
      <c r="V236" s="30"/>
      <c r="W236" s="30"/>
      <c r="X236" s="30"/>
      <c r="Y236" s="30"/>
      <c r="Z236" s="30"/>
      <c r="AA236" s="30"/>
      <c r="AB236" s="30"/>
      <c r="AC236" s="30"/>
      <c r="AD236" s="30"/>
      <c r="AE236" s="30"/>
      <c r="AR236" s="146" t="s">
        <v>273</v>
      </c>
      <c r="AT236" s="146" t="s">
        <v>122</v>
      </c>
      <c r="AU236" s="146" t="s">
        <v>84</v>
      </c>
      <c r="AY236" s="18" t="s">
        <v>119</v>
      </c>
      <c r="BE236" s="147">
        <f>IF(N236="základní",J236,0)</f>
        <v>0</v>
      </c>
      <c r="BF236" s="147">
        <f>IF(N236="snížená",J236,0)</f>
        <v>0</v>
      </c>
      <c r="BG236" s="147">
        <f>IF(N236="zákl. přenesená",J236,0)</f>
        <v>0</v>
      </c>
      <c r="BH236" s="147">
        <f>IF(N236="sníž. přenesená",J236,0)</f>
        <v>0</v>
      </c>
      <c r="BI236" s="147">
        <f>IF(N236="nulová",J236,0)</f>
        <v>0</v>
      </c>
      <c r="BJ236" s="18" t="s">
        <v>82</v>
      </c>
      <c r="BK236" s="147">
        <f>ROUND(I236*H236,2)</f>
        <v>0</v>
      </c>
      <c r="BL236" s="18" t="s">
        <v>273</v>
      </c>
      <c r="BM236" s="146" t="s">
        <v>461</v>
      </c>
    </row>
    <row r="237" spans="1:65" s="2" customFormat="1" ht="11.25">
      <c r="A237" s="30"/>
      <c r="B237" s="31"/>
      <c r="C237" s="30"/>
      <c r="D237" s="165" t="s">
        <v>195</v>
      </c>
      <c r="E237" s="30"/>
      <c r="F237" s="166" t="s">
        <v>462</v>
      </c>
      <c r="G237" s="30"/>
      <c r="H237" s="30"/>
      <c r="I237" s="30"/>
      <c r="J237" s="30"/>
      <c r="K237" s="30"/>
      <c r="L237" s="31"/>
      <c r="M237" s="163"/>
      <c r="N237" s="164"/>
      <c r="O237" s="51"/>
      <c r="P237" s="51"/>
      <c r="Q237" s="51"/>
      <c r="R237" s="51"/>
      <c r="S237" s="51"/>
      <c r="T237" s="52"/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T237" s="18" t="s">
        <v>195</v>
      </c>
      <c r="AU237" s="18" t="s">
        <v>84</v>
      </c>
    </row>
    <row r="238" spans="1:65" s="13" customFormat="1" ht="11.25">
      <c r="B238" s="167"/>
      <c r="D238" s="161" t="s">
        <v>197</v>
      </c>
      <c r="E238" s="168" t="s">
        <v>3</v>
      </c>
      <c r="F238" s="169" t="s">
        <v>463</v>
      </c>
      <c r="H238" s="170">
        <v>34.564</v>
      </c>
      <c r="L238" s="167"/>
      <c r="M238" s="171"/>
      <c r="N238" s="172"/>
      <c r="O238" s="172"/>
      <c r="P238" s="172"/>
      <c r="Q238" s="172"/>
      <c r="R238" s="172"/>
      <c r="S238" s="172"/>
      <c r="T238" s="173"/>
      <c r="AT238" s="168" t="s">
        <v>197</v>
      </c>
      <c r="AU238" s="168" t="s">
        <v>84</v>
      </c>
      <c r="AV238" s="13" t="s">
        <v>84</v>
      </c>
      <c r="AW238" s="13" t="s">
        <v>36</v>
      </c>
      <c r="AX238" s="13" t="s">
        <v>82</v>
      </c>
      <c r="AY238" s="168" t="s">
        <v>119</v>
      </c>
    </row>
    <row r="239" spans="1:65" s="2" customFormat="1" ht="16.5" customHeight="1">
      <c r="A239" s="30"/>
      <c r="B239" s="135"/>
      <c r="C239" s="148" t="s">
        <v>464</v>
      </c>
      <c r="D239" s="148" t="s">
        <v>116</v>
      </c>
      <c r="E239" s="149" t="s">
        <v>465</v>
      </c>
      <c r="F239" s="150" t="s">
        <v>466</v>
      </c>
      <c r="G239" s="151" t="s">
        <v>317</v>
      </c>
      <c r="H239" s="152">
        <v>3.5000000000000003E-2</v>
      </c>
      <c r="I239" s="153">
        <v>0</v>
      </c>
      <c r="J239" s="153">
        <f>ROUND(I239*H239,2)</f>
        <v>0</v>
      </c>
      <c r="K239" s="150" t="s">
        <v>3</v>
      </c>
      <c r="L239" s="154"/>
      <c r="M239" s="155" t="s">
        <v>3</v>
      </c>
      <c r="N239" s="156" t="s">
        <v>45</v>
      </c>
      <c r="O239" s="144">
        <v>0</v>
      </c>
      <c r="P239" s="144">
        <f>O239*H239</f>
        <v>0</v>
      </c>
      <c r="Q239" s="144">
        <v>1</v>
      </c>
      <c r="R239" s="144">
        <f>Q239*H239</f>
        <v>3.5000000000000003E-2</v>
      </c>
      <c r="S239" s="144">
        <v>0</v>
      </c>
      <c r="T239" s="145">
        <f>S239*H239</f>
        <v>0</v>
      </c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R239" s="146" t="s">
        <v>368</v>
      </c>
      <c r="AT239" s="146" t="s">
        <v>116</v>
      </c>
      <c r="AU239" s="146" t="s">
        <v>84</v>
      </c>
      <c r="AY239" s="18" t="s">
        <v>119</v>
      </c>
      <c r="BE239" s="147">
        <f>IF(N239="základní",J239,0)</f>
        <v>0</v>
      </c>
      <c r="BF239" s="147">
        <f>IF(N239="snížená",J239,0)</f>
        <v>0</v>
      </c>
      <c r="BG239" s="147">
        <f>IF(N239="zákl. přenesená",J239,0)</f>
        <v>0</v>
      </c>
      <c r="BH239" s="147">
        <f>IF(N239="sníž. přenesená",J239,0)</f>
        <v>0</v>
      </c>
      <c r="BI239" s="147">
        <f>IF(N239="nulová",J239,0)</f>
        <v>0</v>
      </c>
      <c r="BJ239" s="18" t="s">
        <v>82</v>
      </c>
      <c r="BK239" s="147">
        <f>ROUND(I239*H239,2)</f>
        <v>0</v>
      </c>
      <c r="BL239" s="18" t="s">
        <v>273</v>
      </c>
      <c r="BM239" s="146" t="s">
        <v>467</v>
      </c>
    </row>
    <row r="240" spans="1:65" s="13" customFormat="1" ht="22.5">
      <c r="B240" s="167"/>
      <c r="D240" s="161" t="s">
        <v>197</v>
      </c>
      <c r="E240" s="168" t="s">
        <v>3</v>
      </c>
      <c r="F240" s="169" t="s">
        <v>468</v>
      </c>
      <c r="H240" s="170">
        <v>3.5000000000000003E-2</v>
      </c>
      <c r="L240" s="167"/>
      <c r="M240" s="171"/>
      <c r="N240" s="172"/>
      <c r="O240" s="172"/>
      <c r="P240" s="172"/>
      <c r="Q240" s="172"/>
      <c r="R240" s="172"/>
      <c r="S240" s="172"/>
      <c r="T240" s="173"/>
      <c r="AT240" s="168" t="s">
        <v>197</v>
      </c>
      <c r="AU240" s="168" t="s">
        <v>84</v>
      </c>
      <c r="AV240" s="13" t="s">
        <v>84</v>
      </c>
      <c r="AW240" s="13" t="s">
        <v>36</v>
      </c>
      <c r="AX240" s="13" t="s">
        <v>82</v>
      </c>
      <c r="AY240" s="168" t="s">
        <v>119</v>
      </c>
    </row>
    <row r="241" spans="1:65" s="2" customFormat="1" ht="33" customHeight="1">
      <c r="A241" s="30"/>
      <c r="B241" s="135"/>
      <c r="C241" s="136" t="s">
        <v>469</v>
      </c>
      <c r="D241" s="136" t="s">
        <v>122</v>
      </c>
      <c r="E241" s="137" t="s">
        <v>470</v>
      </c>
      <c r="F241" s="138" t="s">
        <v>471</v>
      </c>
      <c r="G241" s="139" t="s">
        <v>317</v>
      </c>
      <c r="H241" s="140">
        <v>0.215</v>
      </c>
      <c r="I241" s="141">
        <v>0</v>
      </c>
      <c r="J241" s="141">
        <f>ROUND(I241*H241,2)</f>
        <v>0</v>
      </c>
      <c r="K241" s="138" t="s">
        <v>193</v>
      </c>
      <c r="L241" s="31"/>
      <c r="M241" s="142" t="s">
        <v>3</v>
      </c>
      <c r="N241" s="143" t="s">
        <v>45</v>
      </c>
      <c r="O241" s="144">
        <v>5.2690000000000001</v>
      </c>
      <c r="P241" s="144">
        <f>O241*H241</f>
        <v>1.132835</v>
      </c>
      <c r="Q241" s="144">
        <v>0</v>
      </c>
      <c r="R241" s="144">
        <f>Q241*H241</f>
        <v>0</v>
      </c>
      <c r="S241" s="144">
        <v>0</v>
      </c>
      <c r="T241" s="145">
        <f>S241*H241</f>
        <v>0</v>
      </c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R241" s="146" t="s">
        <v>273</v>
      </c>
      <c r="AT241" s="146" t="s">
        <v>122</v>
      </c>
      <c r="AU241" s="146" t="s">
        <v>84</v>
      </c>
      <c r="AY241" s="18" t="s">
        <v>119</v>
      </c>
      <c r="BE241" s="147">
        <f>IF(N241="základní",J241,0)</f>
        <v>0</v>
      </c>
      <c r="BF241" s="147">
        <f>IF(N241="snížená",J241,0)</f>
        <v>0</v>
      </c>
      <c r="BG241" s="147">
        <f>IF(N241="zákl. přenesená",J241,0)</f>
        <v>0</v>
      </c>
      <c r="BH241" s="147">
        <f>IF(N241="sníž. přenesená",J241,0)</f>
        <v>0</v>
      </c>
      <c r="BI241" s="147">
        <f>IF(N241="nulová",J241,0)</f>
        <v>0</v>
      </c>
      <c r="BJ241" s="18" t="s">
        <v>82</v>
      </c>
      <c r="BK241" s="147">
        <f>ROUND(I241*H241,2)</f>
        <v>0</v>
      </c>
      <c r="BL241" s="18" t="s">
        <v>273</v>
      </c>
      <c r="BM241" s="146" t="s">
        <v>472</v>
      </c>
    </row>
    <row r="242" spans="1:65" s="2" customFormat="1" ht="11.25">
      <c r="A242" s="30"/>
      <c r="B242" s="31"/>
      <c r="C242" s="30"/>
      <c r="D242" s="165" t="s">
        <v>195</v>
      </c>
      <c r="E242" s="30"/>
      <c r="F242" s="166" t="s">
        <v>473</v>
      </c>
      <c r="G242" s="30"/>
      <c r="H242" s="30"/>
      <c r="I242" s="30"/>
      <c r="J242" s="30"/>
      <c r="K242" s="30"/>
      <c r="L242" s="31"/>
      <c r="M242" s="163"/>
      <c r="N242" s="164"/>
      <c r="O242" s="51"/>
      <c r="P242" s="51"/>
      <c r="Q242" s="51"/>
      <c r="R242" s="51"/>
      <c r="S242" s="51"/>
      <c r="T242" s="52"/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T242" s="18" t="s">
        <v>195</v>
      </c>
      <c r="AU242" s="18" t="s">
        <v>84</v>
      </c>
    </row>
    <row r="243" spans="1:65" s="12" customFormat="1" ht="22.9" customHeight="1">
      <c r="B243" s="123"/>
      <c r="D243" s="124" t="s">
        <v>73</v>
      </c>
      <c r="E243" s="133" t="s">
        <v>474</v>
      </c>
      <c r="F243" s="133" t="s">
        <v>475</v>
      </c>
      <c r="J243" s="134">
        <f>BK243</f>
        <v>0</v>
      </c>
      <c r="L243" s="123"/>
      <c r="M243" s="127"/>
      <c r="N243" s="128"/>
      <c r="O243" s="128"/>
      <c r="P243" s="129">
        <f>SUM(P244:P248)</f>
        <v>0.22356000000000001</v>
      </c>
      <c r="Q243" s="128"/>
      <c r="R243" s="129">
        <f>SUM(R244:R248)</f>
        <v>1.7009999999999999E-4</v>
      </c>
      <c r="S243" s="128"/>
      <c r="T243" s="130">
        <f>SUM(T244:T248)</f>
        <v>0</v>
      </c>
      <c r="AR243" s="124" t="s">
        <v>84</v>
      </c>
      <c r="AT243" s="131" t="s">
        <v>73</v>
      </c>
      <c r="AU243" s="131" t="s">
        <v>82</v>
      </c>
      <c r="AY243" s="124" t="s">
        <v>119</v>
      </c>
      <c r="BK243" s="132">
        <f>SUM(BK244:BK248)</f>
        <v>0</v>
      </c>
    </row>
    <row r="244" spans="1:65" s="2" customFormat="1" ht="16.5" customHeight="1">
      <c r="A244" s="30"/>
      <c r="B244" s="135"/>
      <c r="C244" s="136" t="s">
        <v>476</v>
      </c>
      <c r="D244" s="136" t="s">
        <v>122</v>
      </c>
      <c r="E244" s="137" t="s">
        <v>477</v>
      </c>
      <c r="F244" s="138" t="s">
        <v>478</v>
      </c>
      <c r="G244" s="139" t="s">
        <v>201</v>
      </c>
      <c r="H244" s="140">
        <v>1.2150000000000001</v>
      </c>
      <c r="I244" s="141">
        <v>0</v>
      </c>
      <c r="J244" s="141">
        <f>ROUND(I244*H244,2)</f>
        <v>0</v>
      </c>
      <c r="K244" s="138" t="s">
        <v>193</v>
      </c>
      <c r="L244" s="31"/>
      <c r="M244" s="142" t="s">
        <v>3</v>
      </c>
      <c r="N244" s="143" t="s">
        <v>45</v>
      </c>
      <c r="O244" s="144">
        <v>0.184</v>
      </c>
      <c r="P244" s="144">
        <f>O244*H244</f>
        <v>0.22356000000000001</v>
      </c>
      <c r="Q244" s="144">
        <v>1.3999999999999999E-4</v>
      </c>
      <c r="R244" s="144">
        <f>Q244*H244</f>
        <v>1.7009999999999999E-4</v>
      </c>
      <c r="S244" s="144">
        <v>0</v>
      </c>
      <c r="T244" s="145">
        <f>S244*H244</f>
        <v>0</v>
      </c>
      <c r="U244" s="30"/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  <c r="AR244" s="146" t="s">
        <v>273</v>
      </c>
      <c r="AT244" s="146" t="s">
        <v>122</v>
      </c>
      <c r="AU244" s="146" t="s">
        <v>84</v>
      </c>
      <c r="AY244" s="18" t="s">
        <v>119</v>
      </c>
      <c r="BE244" s="147">
        <f>IF(N244="základní",J244,0)</f>
        <v>0</v>
      </c>
      <c r="BF244" s="147">
        <f>IF(N244="snížená",J244,0)</f>
        <v>0</v>
      </c>
      <c r="BG244" s="147">
        <f>IF(N244="zákl. přenesená",J244,0)</f>
        <v>0</v>
      </c>
      <c r="BH244" s="147">
        <f>IF(N244="sníž. přenesená",J244,0)</f>
        <v>0</v>
      </c>
      <c r="BI244" s="147">
        <f>IF(N244="nulová",J244,0)</f>
        <v>0</v>
      </c>
      <c r="BJ244" s="18" t="s">
        <v>82</v>
      </c>
      <c r="BK244" s="147">
        <f>ROUND(I244*H244,2)</f>
        <v>0</v>
      </c>
      <c r="BL244" s="18" t="s">
        <v>273</v>
      </c>
      <c r="BM244" s="146" t="s">
        <v>479</v>
      </c>
    </row>
    <row r="245" spans="1:65" s="2" customFormat="1" ht="11.25">
      <c r="A245" s="30"/>
      <c r="B245" s="31"/>
      <c r="C245" s="30"/>
      <c r="D245" s="165" t="s">
        <v>195</v>
      </c>
      <c r="E245" s="30"/>
      <c r="F245" s="166" t="s">
        <v>480</v>
      </c>
      <c r="G245" s="30"/>
      <c r="H245" s="30"/>
      <c r="I245" s="30"/>
      <c r="J245" s="30"/>
      <c r="K245" s="30"/>
      <c r="L245" s="31"/>
      <c r="M245" s="163"/>
      <c r="N245" s="164"/>
      <c r="O245" s="51"/>
      <c r="P245" s="51"/>
      <c r="Q245" s="51"/>
      <c r="R245" s="51"/>
      <c r="S245" s="51"/>
      <c r="T245" s="52"/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T245" s="18" t="s">
        <v>195</v>
      </c>
      <c r="AU245" s="18" t="s">
        <v>84</v>
      </c>
    </row>
    <row r="246" spans="1:65" s="13" customFormat="1" ht="11.25">
      <c r="B246" s="167"/>
      <c r="D246" s="161" t="s">
        <v>197</v>
      </c>
      <c r="E246" s="168" t="s">
        <v>3</v>
      </c>
      <c r="F246" s="169" t="s">
        <v>481</v>
      </c>
      <c r="H246" s="170">
        <v>0.55300000000000005</v>
      </c>
      <c r="L246" s="167"/>
      <c r="M246" s="171"/>
      <c r="N246" s="172"/>
      <c r="O246" s="172"/>
      <c r="P246" s="172"/>
      <c r="Q246" s="172"/>
      <c r="R246" s="172"/>
      <c r="S246" s="172"/>
      <c r="T246" s="173"/>
      <c r="AT246" s="168" t="s">
        <v>197</v>
      </c>
      <c r="AU246" s="168" t="s">
        <v>84</v>
      </c>
      <c r="AV246" s="13" t="s">
        <v>84</v>
      </c>
      <c r="AW246" s="13" t="s">
        <v>36</v>
      </c>
      <c r="AX246" s="13" t="s">
        <v>74</v>
      </c>
      <c r="AY246" s="168" t="s">
        <v>119</v>
      </c>
    </row>
    <row r="247" spans="1:65" s="13" customFormat="1" ht="11.25">
      <c r="B247" s="167"/>
      <c r="D247" s="161" t="s">
        <v>197</v>
      </c>
      <c r="E247" s="168" t="s">
        <v>3</v>
      </c>
      <c r="F247" s="169" t="s">
        <v>482</v>
      </c>
      <c r="H247" s="170">
        <v>0.66200000000000003</v>
      </c>
      <c r="L247" s="167"/>
      <c r="M247" s="171"/>
      <c r="N247" s="172"/>
      <c r="O247" s="172"/>
      <c r="P247" s="172"/>
      <c r="Q247" s="172"/>
      <c r="R247" s="172"/>
      <c r="S247" s="172"/>
      <c r="T247" s="173"/>
      <c r="AT247" s="168" t="s">
        <v>197</v>
      </c>
      <c r="AU247" s="168" t="s">
        <v>84</v>
      </c>
      <c r="AV247" s="13" t="s">
        <v>84</v>
      </c>
      <c r="AW247" s="13" t="s">
        <v>36</v>
      </c>
      <c r="AX247" s="13" t="s">
        <v>74</v>
      </c>
      <c r="AY247" s="168" t="s">
        <v>119</v>
      </c>
    </row>
    <row r="248" spans="1:65" s="14" customFormat="1" ht="11.25">
      <c r="B248" s="174"/>
      <c r="D248" s="161" t="s">
        <v>197</v>
      </c>
      <c r="E248" s="175" t="s">
        <v>3</v>
      </c>
      <c r="F248" s="176" t="s">
        <v>206</v>
      </c>
      <c r="H248" s="177">
        <v>1.2150000000000001</v>
      </c>
      <c r="L248" s="174"/>
      <c r="M248" s="178"/>
      <c r="N248" s="179"/>
      <c r="O248" s="179"/>
      <c r="P248" s="179"/>
      <c r="Q248" s="179"/>
      <c r="R248" s="179"/>
      <c r="S248" s="179"/>
      <c r="T248" s="180"/>
      <c r="AT248" s="175" t="s">
        <v>197</v>
      </c>
      <c r="AU248" s="175" t="s">
        <v>84</v>
      </c>
      <c r="AV248" s="14" t="s">
        <v>136</v>
      </c>
      <c r="AW248" s="14" t="s">
        <v>36</v>
      </c>
      <c r="AX248" s="14" t="s">
        <v>82</v>
      </c>
      <c r="AY248" s="175" t="s">
        <v>119</v>
      </c>
    </row>
    <row r="249" spans="1:65" s="12" customFormat="1" ht="22.9" customHeight="1">
      <c r="B249" s="123"/>
      <c r="D249" s="124" t="s">
        <v>73</v>
      </c>
      <c r="E249" s="133" t="s">
        <v>483</v>
      </c>
      <c r="F249" s="133" t="s">
        <v>484</v>
      </c>
      <c r="J249" s="134">
        <f>BK249</f>
        <v>0</v>
      </c>
      <c r="L249" s="123"/>
      <c r="M249" s="127"/>
      <c r="N249" s="128"/>
      <c r="O249" s="128"/>
      <c r="P249" s="129">
        <f>SUM(P250:P254)</f>
        <v>0.35191000000000006</v>
      </c>
      <c r="Q249" s="128"/>
      <c r="R249" s="129">
        <f>SUM(R250:R254)</f>
        <v>5.9920000000000008E-3</v>
      </c>
      <c r="S249" s="128"/>
      <c r="T249" s="130">
        <f>SUM(T250:T254)</f>
        <v>0</v>
      </c>
      <c r="AR249" s="124" t="s">
        <v>84</v>
      </c>
      <c r="AT249" s="131" t="s">
        <v>73</v>
      </c>
      <c r="AU249" s="131" t="s">
        <v>82</v>
      </c>
      <c r="AY249" s="124" t="s">
        <v>119</v>
      </c>
      <c r="BK249" s="132">
        <f>SUM(BK250:BK254)</f>
        <v>0</v>
      </c>
    </row>
    <row r="250" spans="1:65" s="2" customFormat="1" ht="24.2" customHeight="1">
      <c r="A250" s="30"/>
      <c r="B250" s="135"/>
      <c r="C250" s="136" t="s">
        <v>485</v>
      </c>
      <c r="D250" s="136" t="s">
        <v>122</v>
      </c>
      <c r="E250" s="137" t="s">
        <v>486</v>
      </c>
      <c r="F250" s="138" t="s">
        <v>487</v>
      </c>
      <c r="G250" s="139" t="s">
        <v>201</v>
      </c>
      <c r="H250" s="140">
        <v>0.8</v>
      </c>
      <c r="I250" s="141">
        <v>0</v>
      </c>
      <c r="J250" s="141">
        <f>ROUND(I250*H250,2)</f>
        <v>0</v>
      </c>
      <c r="K250" s="138" t="s">
        <v>193</v>
      </c>
      <c r="L250" s="31"/>
      <c r="M250" s="142" t="s">
        <v>3</v>
      </c>
      <c r="N250" s="143" t="s">
        <v>45</v>
      </c>
      <c r="O250" s="144">
        <v>0.41299999999999998</v>
      </c>
      <c r="P250" s="144">
        <f>O250*H250</f>
        <v>0.33040000000000003</v>
      </c>
      <c r="Q250" s="144">
        <v>7.4900000000000001E-3</v>
      </c>
      <c r="R250" s="144">
        <f>Q250*H250</f>
        <v>5.9920000000000008E-3</v>
      </c>
      <c r="S250" s="144">
        <v>0</v>
      </c>
      <c r="T250" s="145">
        <f>S250*H250</f>
        <v>0</v>
      </c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R250" s="146" t="s">
        <v>273</v>
      </c>
      <c r="AT250" s="146" t="s">
        <v>122</v>
      </c>
      <c r="AU250" s="146" t="s">
        <v>84</v>
      </c>
      <c r="AY250" s="18" t="s">
        <v>119</v>
      </c>
      <c r="BE250" s="147">
        <f>IF(N250="základní",J250,0)</f>
        <v>0</v>
      </c>
      <c r="BF250" s="147">
        <f>IF(N250="snížená",J250,0)</f>
        <v>0</v>
      </c>
      <c r="BG250" s="147">
        <f>IF(N250="zákl. přenesená",J250,0)</f>
        <v>0</v>
      </c>
      <c r="BH250" s="147">
        <f>IF(N250="sníž. přenesená",J250,0)</f>
        <v>0</v>
      </c>
      <c r="BI250" s="147">
        <f>IF(N250="nulová",J250,0)</f>
        <v>0</v>
      </c>
      <c r="BJ250" s="18" t="s">
        <v>82</v>
      </c>
      <c r="BK250" s="147">
        <f>ROUND(I250*H250,2)</f>
        <v>0</v>
      </c>
      <c r="BL250" s="18" t="s">
        <v>273</v>
      </c>
      <c r="BM250" s="146" t="s">
        <v>488</v>
      </c>
    </row>
    <row r="251" spans="1:65" s="2" customFormat="1" ht="11.25">
      <c r="A251" s="30"/>
      <c r="B251" s="31"/>
      <c r="C251" s="30"/>
      <c r="D251" s="165" t="s">
        <v>195</v>
      </c>
      <c r="E251" s="30"/>
      <c r="F251" s="166" t="s">
        <v>489</v>
      </c>
      <c r="G251" s="30"/>
      <c r="H251" s="30"/>
      <c r="I251" s="30"/>
      <c r="J251" s="30"/>
      <c r="K251" s="30"/>
      <c r="L251" s="31"/>
      <c r="M251" s="163"/>
      <c r="N251" s="164"/>
      <c r="O251" s="51"/>
      <c r="P251" s="51"/>
      <c r="Q251" s="51"/>
      <c r="R251" s="51"/>
      <c r="S251" s="51"/>
      <c r="T251" s="52"/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T251" s="18" t="s">
        <v>195</v>
      </c>
      <c r="AU251" s="18" t="s">
        <v>84</v>
      </c>
    </row>
    <row r="252" spans="1:65" s="13" customFormat="1" ht="11.25">
      <c r="B252" s="167"/>
      <c r="D252" s="161" t="s">
        <v>197</v>
      </c>
      <c r="E252" s="168" t="s">
        <v>3</v>
      </c>
      <c r="F252" s="169" t="s">
        <v>490</v>
      </c>
      <c r="H252" s="170">
        <v>0.8</v>
      </c>
      <c r="L252" s="167"/>
      <c r="M252" s="171"/>
      <c r="N252" s="172"/>
      <c r="O252" s="172"/>
      <c r="P252" s="172"/>
      <c r="Q252" s="172"/>
      <c r="R252" s="172"/>
      <c r="S252" s="172"/>
      <c r="T252" s="173"/>
      <c r="AT252" s="168" t="s">
        <v>197</v>
      </c>
      <c r="AU252" s="168" t="s">
        <v>84</v>
      </c>
      <c r="AV252" s="13" t="s">
        <v>84</v>
      </c>
      <c r="AW252" s="13" t="s">
        <v>36</v>
      </c>
      <c r="AX252" s="13" t="s">
        <v>82</v>
      </c>
      <c r="AY252" s="168" t="s">
        <v>119</v>
      </c>
    </row>
    <row r="253" spans="1:65" s="2" customFormat="1" ht="24.2" customHeight="1">
      <c r="A253" s="30"/>
      <c r="B253" s="135"/>
      <c r="C253" s="136" t="s">
        <v>491</v>
      </c>
      <c r="D253" s="136" t="s">
        <v>122</v>
      </c>
      <c r="E253" s="137" t="s">
        <v>492</v>
      </c>
      <c r="F253" s="138" t="s">
        <v>493</v>
      </c>
      <c r="G253" s="139" t="s">
        <v>317</v>
      </c>
      <c r="H253" s="140">
        <v>6.0000000000000001E-3</v>
      </c>
      <c r="I253" s="141">
        <v>0</v>
      </c>
      <c r="J253" s="141">
        <f>ROUND(I253*H253,2)</f>
        <v>0</v>
      </c>
      <c r="K253" s="138" t="s">
        <v>193</v>
      </c>
      <c r="L253" s="31"/>
      <c r="M253" s="142" t="s">
        <v>3</v>
      </c>
      <c r="N253" s="143" t="s">
        <v>45</v>
      </c>
      <c r="O253" s="144">
        <v>3.585</v>
      </c>
      <c r="P253" s="144">
        <f>O253*H253</f>
        <v>2.1510000000000001E-2</v>
      </c>
      <c r="Q253" s="144">
        <v>0</v>
      </c>
      <c r="R253" s="144">
        <f>Q253*H253</f>
        <v>0</v>
      </c>
      <c r="S253" s="144">
        <v>0</v>
      </c>
      <c r="T253" s="145">
        <f>S253*H253</f>
        <v>0</v>
      </c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R253" s="146" t="s">
        <v>273</v>
      </c>
      <c r="AT253" s="146" t="s">
        <v>122</v>
      </c>
      <c r="AU253" s="146" t="s">
        <v>84</v>
      </c>
      <c r="AY253" s="18" t="s">
        <v>119</v>
      </c>
      <c r="BE253" s="147">
        <f>IF(N253="základní",J253,0)</f>
        <v>0</v>
      </c>
      <c r="BF253" s="147">
        <f>IF(N253="snížená",J253,0)</f>
        <v>0</v>
      </c>
      <c r="BG253" s="147">
        <f>IF(N253="zákl. přenesená",J253,0)</f>
        <v>0</v>
      </c>
      <c r="BH253" s="147">
        <f>IF(N253="sníž. přenesená",J253,0)</f>
        <v>0</v>
      </c>
      <c r="BI253" s="147">
        <f>IF(N253="nulová",J253,0)</f>
        <v>0</v>
      </c>
      <c r="BJ253" s="18" t="s">
        <v>82</v>
      </c>
      <c r="BK253" s="147">
        <f>ROUND(I253*H253,2)</f>
        <v>0</v>
      </c>
      <c r="BL253" s="18" t="s">
        <v>273</v>
      </c>
      <c r="BM253" s="146" t="s">
        <v>494</v>
      </c>
    </row>
    <row r="254" spans="1:65" s="2" customFormat="1" ht="11.25">
      <c r="A254" s="30"/>
      <c r="B254" s="31"/>
      <c r="C254" s="30"/>
      <c r="D254" s="165" t="s">
        <v>195</v>
      </c>
      <c r="E254" s="30"/>
      <c r="F254" s="166" t="s">
        <v>495</v>
      </c>
      <c r="G254" s="30"/>
      <c r="H254" s="30"/>
      <c r="I254" s="30"/>
      <c r="J254" s="30"/>
      <c r="K254" s="30"/>
      <c r="L254" s="31"/>
      <c r="M254" s="163"/>
      <c r="N254" s="164"/>
      <c r="O254" s="51"/>
      <c r="P254" s="51"/>
      <c r="Q254" s="51"/>
      <c r="R254" s="51"/>
      <c r="S254" s="51"/>
      <c r="T254" s="52"/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T254" s="18" t="s">
        <v>195</v>
      </c>
      <c r="AU254" s="18" t="s">
        <v>84</v>
      </c>
    </row>
    <row r="255" spans="1:65" s="12" customFormat="1" ht="25.9" customHeight="1">
      <c r="B255" s="123"/>
      <c r="D255" s="124" t="s">
        <v>73</v>
      </c>
      <c r="E255" s="125" t="s">
        <v>116</v>
      </c>
      <c r="F255" s="125" t="s">
        <v>117</v>
      </c>
      <c r="J255" s="126">
        <f>BK255</f>
        <v>0</v>
      </c>
      <c r="L255" s="123"/>
      <c r="M255" s="127"/>
      <c r="N255" s="128"/>
      <c r="O255" s="128"/>
      <c r="P255" s="129">
        <f>P256</f>
        <v>8.4699999999999989</v>
      </c>
      <c r="Q255" s="128"/>
      <c r="R255" s="129">
        <f>R256</f>
        <v>0.52600000000000002</v>
      </c>
      <c r="S255" s="128"/>
      <c r="T255" s="130">
        <f>T256</f>
        <v>0</v>
      </c>
      <c r="AR255" s="124" t="s">
        <v>118</v>
      </c>
      <c r="AT255" s="131" t="s">
        <v>73</v>
      </c>
      <c r="AU255" s="131" t="s">
        <v>74</v>
      </c>
      <c r="AY255" s="124" t="s">
        <v>119</v>
      </c>
      <c r="BK255" s="132">
        <f>BK256</f>
        <v>0</v>
      </c>
    </row>
    <row r="256" spans="1:65" s="12" customFormat="1" ht="22.9" customHeight="1">
      <c r="B256" s="123"/>
      <c r="D256" s="124" t="s">
        <v>73</v>
      </c>
      <c r="E256" s="133" t="s">
        <v>496</v>
      </c>
      <c r="F256" s="133" t="s">
        <v>497</v>
      </c>
      <c r="J256" s="134">
        <f>BK256</f>
        <v>0</v>
      </c>
      <c r="L256" s="123"/>
      <c r="M256" s="127"/>
      <c r="N256" s="128"/>
      <c r="O256" s="128"/>
      <c r="P256" s="129">
        <f>SUM(P257:P273)</f>
        <v>8.4699999999999989</v>
      </c>
      <c r="Q256" s="128"/>
      <c r="R256" s="129">
        <f>SUM(R257:R273)</f>
        <v>0.52600000000000002</v>
      </c>
      <c r="S256" s="128"/>
      <c r="T256" s="130">
        <f>SUM(T257:T273)</f>
        <v>0</v>
      </c>
      <c r="AR256" s="124" t="s">
        <v>118</v>
      </c>
      <c r="AT256" s="131" t="s">
        <v>73</v>
      </c>
      <c r="AU256" s="131" t="s">
        <v>82</v>
      </c>
      <c r="AY256" s="124" t="s">
        <v>119</v>
      </c>
      <c r="BK256" s="132">
        <f>SUM(BK257:BK273)</f>
        <v>0</v>
      </c>
    </row>
    <row r="257" spans="1:65" s="2" customFormat="1" ht="16.5" customHeight="1">
      <c r="A257" s="30"/>
      <c r="B257" s="135"/>
      <c r="C257" s="136" t="s">
        <v>498</v>
      </c>
      <c r="D257" s="136" t="s">
        <v>122</v>
      </c>
      <c r="E257" s="137" t="s">
        <v>499</v>
      </c>
      <c r="F257" s="138" t="s">
        <v>500</v>
      </c>
      <c r="G257" s="139" t="s">
        <v>133</v>
      </c>
      <c r="H257" s="140">
        <v>1</v>
      </c>
      <c r="I257" s="141">
        <v>0</v>
      </c>
      <c r="J257" s="141">
        <f>ROUND(I257*H257,2)</f>
        <v>0</v>
      </c>
      <c r="K257" s="138" t="s">
        <v>193</v>
      </c>
      <c r="L257" s="31"/>
      <c r="M257" s="142" t="s">
        <v>3</v>
      </c>
      <c r="N257" s="143" t="s">
        <v>45</v>
      </c>
      <c r="O257" s="144">
        <v>1.05</v>
      </c>
      <c r="P257" s="144">
        <f>O257*H257</f>
        <v>1.05</v>
      </c>
      <c r="Q257" s="144">
        <v>0</v>
      </c>
      <c r="R257" s="144">
        <f>Q257*H257</f>
        <v>0</v>
      </c>
      <c r="S257" s="144">
        <v>0</v>
      </c>
      <c r="T257" s="145">
        <f>S257*H257</f>
        <v>0</v>
      </c>
      <c r="U257" s="30"/>
      <c r="V257" s="30"/>
      <c r="W257" s="30"/>
      <c r="X257" s="30"/>
      <c r="Y257" s="30"/>
      <c r="Z257" s="30"/>
      <c r="AA257" s="30"/>
      <c r="AB257" s="30"/>
      <c r="AC257" s="30"/>
      <c r="AD257" s="30"/>
      <c r="AE257" s="30"/>
      <c r="AR257" s="146" t="s">
        <v>126</v>
      </c>
      <c r="AT257" s="146" t="s">
        <v>122</v>
      </c>
      <c r="AU257" s="146" t="s">
        <v>84</v>
      </c>
      <c r="AY257" s="18" t="s">
        <v>119</v>
      </c>
      <c r="BE257" s="147">
        <f>IF(N257="základní",J257,0)</f>
        <v>0</v>
      </c>
      <c r="BF257" s="147">
        <f>IF(N257="snížená",J257,0)</f>
        <v>0</v>
      </c>
      <c r="BG257" s="147">
        <f>IF(N257="zákl. přenesená",J257,0)</f>
        <v>0</v>
      </c>
      <c r="BH257" s="147">
        <f>IF(N257="sníž. přenesená",J257,0)</f>
        <v>0</v>
      </c>
      <c r="BI257" s="147">
        <f>IF(N257="nulová",J257,0)</f>
        <v>0</v>
      </c>
      <c r="BJ257" s="18" t="s">
        <v>82</v>
      </c>
      <c r="BK257" s="147">
        <f>ROUND(I257*H257,2)</f>
        <v>0</v>
      </c>
      <c r="BL257" s="18" t="s">
        <v>126</v>
      </c>
      <c r="BM257" s="146" t="s">
        <v>501</v>
      </c>
    </row>
    <row r="258" spans="1:65" s="2" customFormat="1" ht="11.25">
      <c r="A258" s="30"/>
      <c r="B258" s="31"/>
      <c r="C258" s="30"/>
      <c r="D258" s="165" t="s">
        <v>195</v>
      </c>
      <c r="E258" s="30"/>
      <c r="F258" s="166" t="s">
        <v>502</v>
      </c>
      <c r="G258" s="30"/>
      <c r="H258" s="30"/>
      <c r="I258" s="30"/>
      <c r="J258" s="30"/>
      <c r="K258" s="30"/>
      <c r="L258" s="31"/>
      <c r="M258" s="163"/>
      <c r="N258" s="164"/>
      <c r="O258" s="51"/>
      <c r="P258" s="51"/>
      <c r="Q258" s="51"/>
      <c r="R258" s="51"/>
      <c r="S258" s="51"/>
      <c r="T258" s="52"/>
      <c r="U258" s="30"/>
      <c r="V258" s="30"/>
      <c r="W258" s="30"/>
      <c r="X258" s="30"/>
      <c r="Y258" s="30"/>
      <c r="Z258" s="30"/>
      <c r="AA258" s="30"/>
      <c r="AB258" s="30"/>
      <c r="AC258" s="30"/>
      <c r="AD258" s="30"/>
      <c r="AE258" s="30"/>
      <c r="AT258" s="18" t="s">
        <v>195</v>
      </c>
      <c r="AU258" s="18" t="s">
        <v>84</v>
      </c>
    </row>
    <row r="259" spans="1:65" s="13" customFormat="1" ht="11.25">
      <c r="B259" s="167"/>
      <c r="D259" s="161" t="s">
        <v>197</v>
      </c>
      <c r="E259" s="168" t="s">
        <v>3</v>
      </c>
      <c r="F259" s="169" t="s">
        <v>503</v>
      </c>
      <c r="H259" s="170">
        <v>1</v>
      </c>
      <c r="L259" s="167"/>
      <c r="M259" s="171"/>
      <c r="N259" s="172"/>
      <c r="O259" s="172"/>
      <c r="P259" s="172"/>
      <c r="Q259" s="172"/>
      <c r="R259" s="172"/>
      <c r="S259" s="172"/>
      <c r="T259" s="173"/>
      <c r="AT259" s="168" t="s">
        <v>197</v>
      </c>
      <c r="AU259" s="168" t="s">
        <v>84</v>
      </c>
      <c r="AV259" s="13" t="s">
        <v>84</v>
      </c>
      <c r="AW259" s="13" t="s">
        <v>36</v>
      </c>
      <c r="AX259" s="13" t="s">
        <v>82</v>
      </c>
      <c r="AY259" s="168" t="s">
        <v>119</v>
      </c>
    </row>
    <row r="260" spans="1:65" s="2" customFormat="1" ht="16.5" customHeight="1">
      <c r="A260" s="30"/>
      <c r="B260" s="135"/>
      <c r="C260" s="148" t="s">
        <v>504</v>
      </c>
      <c r="D260" s="148" t="s">
        <v>116</v>
      </c>
      <c r="E260" s="149" t="s">
        <v>505</v>
      </c>
      <c r="F260" s="150" t="s">
        <v>506</v>
      </c>
      <c r="G260" s="151" t="s">
        <v>133</v>
      </c>
      <c r="H260" s="152">
        <v>1</v>
      </c>
      <c r="I260" s="153">
        <v>0</v>
      </c>
      <c r="J260" s="153">
        <f>ROUND(I260*H260,2)</f>
        <v>0</v>
      </c>
      <c r="K260" s="150" t="s">
        <v>3</v>
      </c>
      <c r="L260" s="154"/>
      <c r="M260" s="155" t="s">
        <v>3</v>
      </c>
      <c r="N260" s="156" t="s">
        <v>45</v>
      </c>
      <c r="O260" s="144">
        <v>0</v>
      </c>
      <c r="P260" s="144">
        <f>O260*H260</f>
        <v>0</v>
      </c>
      <c r="Q260" s="144">
        <v>0.1</v>
      </c>
      <c r="R260" s="144">
        <f>Q260*H260</f>
        <v>0.1</v>
      </c>
      <c r="S260" s="144">
        <v>0</v>
      </c>
      <c r="T260" s="145">
        <f>S260*H260</f>
        <v>0</v>
      </c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R260" s="146" t="s">
        <v>134</v>
      </c>
      <c r="AT260" s="146" t="s">
        <v>116</v>
      </c>
      <c r="AU260" s="146" t="s">
        <v>84</v>
      </c>
      <c r="AY260" s="18" t="s">
        <v>119</v>
      </c>
      <c r="BE260" s="147">
        <f>IF(N260="základní",J260,0)</f>
        <v>0</v>
      </c>
      <c r="BF260" s="147">
        <f>IF(N260="snížená",J260,0)</f>
        <v>0</v>
      </c>
      <c r="BG260" s="147">
        <f>IF(N260="zákl. přenesená",J260,0)</f>
        <v>0</v>
      </c>
      <c r="BH260" s="147">
        <f>IF(N260="sníž. přenesená",J260,0)</f>
        <v>0</v>
      </c>
      <c r="BI260" s="147">
        <f>IF(N260="nulová",J260,0)</f>
        <v>0</v>
      </c>
      <c r="BJ260" s="18" t="s">
        <v>82</v>
      </c>
      <c r="BK260" s="147">
        <f>ROUND(I260*H260,2)</f>
        <v>0</v>
      </c>
      <c r="BL260" s="18" t="s">
        <v>126</v>
      </c>
      <c r="BM260" s="146" t="s">
        <v>507</v>
      </c>
    </row>
    <row r="261" spans="1:65" s="2" customFormat="1" ht="16.5" customHeight="1">
      <c r="A261" s="30"/>
      <c r="B261" s="135"/>
      <c r="C261" s="136" t="s">
        <v>508</v>
      </c>
      <c r="D261" s="136" t="s">
        <v>122</v>
      </c>
      <c r="E261" s="137" t="s">
        <v>509</v>
      </c>
      <c r="F261" s="138" t="s">
        <v>510</v>
      </c>
      <c r="G261" s="139" t="s">
        <v>133</v>
      </c>
      <c r="H261" s="140">
        <v>2</v>
      </c>
      <c r="I261" s="141">
        <v>0</v>
      </c>
      <c r="J261" s="141">
        <f>ROUND(I261*H261,2)</f>
        <v>0</v>
      </c>
      <c r="K261" s="138" t="s">
        <v>193</v>
      </c>
      <c r="L261" s="31"/>
      <c r="M261" s="142" t="s">
        <v>3</v>
      </c>
      <c r="N261" s="143" t="s">
        <v>45</v>
      </c>
      <c r="O261" s="144">
        <v>1.5</v>
      </c>
      <c r="P261" s="144">
        <f>O261*H261</f>
        <v>3</v>
      </c>
      <c r="Q261" s="144">
        <v>0</v>
      </c>
      <c r="R261" s="144">
        <f>Q261*H261</f>
        <v>0</v>
      </c>
      <c r="S261" s="144">
        <v>0</v>
      </c>
      <c r="T261" s="145">
        <f>S261*H261</f>
        <v>0</v>
      </c>
      <c r="U261" s="30"/>
      <c r="V261" s="30"/>
      <c r="W261" s="30"/>
      <c r="X261" s="30"/>
      <c r="Y261" s="30"/>
      <c r="Z261" s="30"/>
      <c r="AA261" s="30"/>
      <c r="AB261" s="30"/>
      <c r="AC261" s="30"/>
      <c r="AD261" s="30"/>
      <c r="AE261" s="30"/>
      <c r="AR261" s="146" t="s">
        <v>126</v>
      </c>
      <c r="AT261" s="146" t="s">
        <v>122</v>
      </c>
      <c r="AU261" s="146" t="s">
        <v>84</v>
      </c>
      <c r="AY261" s="18" t="s">
        <v>119</v>
      </c>
      <c r="BE261" s="147">
        <f>IF(N261="základní",J261,0)</f>
        <v>0</v>
      </c>
      <c r="BF261" s="147">
        <f>IF(N261="snížená",J261,0)</f>
        <v>0</v>
      </c>
      <c r="BG261" s="147">
        <f>IF(N261="zákl. přenesená",J261,0)</f>
        <v>0</v>
      </c>
      <c r="BH261" s="147">
        <f>IF(N261="sníž. přenesená",J261,0)</f>
        <v>0</v>
      </c>
      <c r="BI261" s="147">
        <f>IF(N261="nulová",J261,0)</f>
        <v>0</v>
      </c>
      <c r="BJ261" s="18" t="s">
        <v>82</v>
      </c>
      <c r="BK261" s="147">
        <f>ROUND(I261*H261,2)</f>
        <v>0</v>
      </c>
      <c r="BL261" s="18" t="s">
        <v>126</v>
      </c>
      <c r="BM261" s="146" t="s">
        <v>511</v>
      </c>
    </row>
    <row r="262" spans="1:65" s="2" customFormat="1" ht="11.25">
      <c r="A262" s="30"/>
      <c r="B262" s="31"/>
      <c r="C262" s="30"/>
      <c r="D262" s="165" t="s">
        <v>195</v>
      </c>
      <c r="E262" s="30"/>
      <c r="F262" s="166" t="s">
        <v>512</v>
      </c>
      <c r="G262" s="30"/>
      <c r="H262" s="30"/>
      <c r="I262" s="30"/>
      <c r="J262" s="30"/>
      <c r="K262" s="30"/>
      <c r="L262" s="31"/>
      <c r="M262" s="163"/>
      <c r="N262" s="164"/>
      <c r="O262" s="51"/>
      <c r="P262" s="51"/>
      <c r="Q262" s="51"/>
      <c r="R262" s="51"/>
      <c r="S262" s="51"/>
      <c r="T262" s="52"/>
      <c r="U262" s="30"/>
      <c r="V262" s="30"/>
      <c r="W262" s="30"/>
      <c r="X262" s="30"/>
      <c r="Y262" s="30"/>
      <c r="Z262" s="30"/>
      <c r="AA262" s="30"/>
      <c r="AB262" s="30"/>
      <c r="AC262" s="30"/>
      <c r="AD262" s="30"/>
      <c r="AE262" s="30"/>
      <c r="AT262" s="18" t="s">
        <v>195</v>
      </c>
      <c r="AU262" s="18" t="s">
        <v>84</v>
      </c>
    </row>
    <row r="263" spans="1:65" s="13" customFormat="1" ht="11.25">
      <c r="B263" s="167"/>
      <c r="D263" s="161" t="s">
        <v>197</v>
      </c>
      <c r="E263" s="168" t="s">
        <v>3</v>
      </c>
      <c r="F263" s="169" t="s">
        <v>513</v>
      </c>
      <c r="H263" s="170">
        <v>1</v>
      </c>
      <c r="L263" s="167"/>
      <c r="M263" s="171"/>
      <c r="N263" s="172"/>
      <c r="O263" s="172"/>
      <c r="P263" s="172"/>
      <c r="Q263" s="172"/>
      <c r="R263" s="172"/>
      <c r="S263" s="172"/>
      <c r="T263" s="173"/>
      <c r="AT263" s="168" t="s">
        <v>197</v>
      </c>
      <c r="AU263" s="168" t="s">
        <v>84</v>
      </c>
      <c r="AV263" s="13" t="s">
        <v>84</v>
      </c>
      <c r="AW263" s="13" t="s">
        <v>36</v>
      </c>
      <c r="AX263" s="13" t="s">
        <v>74</v>
      </c>
      <c r="AY263" s="168" t="s">
        <v>119</v>
      </c>
    </row>
    <row r="264" spans="1:65" s="13" customFormat="1" ht="11.25">
      <c r="B264" s="167"/>
      <c r="D264" s="161" t="s">
        <v>197</v>
      </c>
      <c r="E264" s="168" t="s">
        <v>3</v>
      </c>
      <c r="F264" s="169" t="s">
        <v>514</v>
      </c>
      <c r="H264" s="170">
        <v>1</v>
      </c>
      <c r="L264" s="167"/>
      <c r="M264" s="171"/>
      <c r="N264" s="172"/>
      <c r="O264" s="172"/>
      <c r="P264" s="172"/>
      <c r="Q264" s="172"/>
      <c r="R264" s="172"/>
      <c r="S264" s="172"/>
      <c r="T264" s="173"/>
      <c r="AT264" s="168" t="s">
        <v>197</v>
      </c>
      <c r="AU264" s="168" t="s">
        <v>84</v>
      </c>
      <c r="AV264" s="13" t="s">
        <v>84</v>
      </c>
      <c r="AW264" s="13" t="s">
        <v>36</v>
      </c>
      <c r="AX264" s="13" t="s">
        <v>74</v>
      </c>
      <c r="AY264" s="168" t="s">
        <v>119</v>
      </c>
    </row>
    <row r="265" spans="1:65" s="14" customFormat="1" ht="11.25">
      <c r="B265" s="174"/>
      <c r="D265" s="161" t="s">
        <v>197</v>
      </c>
      <c r="E265" s="175" t="s">
        <v>3</v>
      </c>
      <c r="F265" s="176" t="s">
        <v>206</v>
      </c>
      <c r="H265" s="177">
        <v>2</v>
      </c>
      <c r="L265" s="174"/>
      <c r="M265" s="178"/>
      <c r="N265" s="179"/>
      <c r="O265" s="179"/>
      <c r="P265" s="179"/>
      <c r="Q265" s="179"/>
      <c r="R265" s="179"/>
      <c r="S265" s="179"/>
      <c r="T265" s="180"/>
      <c r="AT265" s="175" t="s">
        <v>197</v>
      </c>
      <c r="AU265" s="175" t="s">
        <v>84</v>
      </c>
      <c r="AV265" s="14" t="s">
        <v>136</v>
      </c>
      <c r="AW265" s="14" t="s">
        <v>36</v>
      </c>
      <c r="AX265" s="14" t="s">
        <v>82</v>
      </c>
      <c r="AY265" s="175" t="s">
        <v>119</v>
      </c>
    </row>
    <row r="266" spans="1:65" s="2" customFormat="1" ht="21.75" customHeight="1">
      <c r="A266" s="30"/>
      <c r="B266" s="135"/>
      <c r="C266" s="148" t="s">
        <v>515</v>
      </c>
      <c r="D266" s="148" t="s">
        <v>116</v>
      </c>
      <c r="E266" s="149" t="s">
        <v>516</v>
      </c>
      <c r="F266" s="150" t="s">
        <v>517</v>
      </c>
      <c r="G266" s="151" t="s">
        <v>133</v>
      </c>
      <c r="H266" s="152">
        <v>1</v>
      </c>
      <c r="I266" s="153">
        <v>0</v>
      </c>
      <c r="J266" s="153">
        <f>ROUND(I266*H266,2)</f>
        <v>0</v>
      </c>
      <c r="K266" s="150" t="s">
        <v>3</v>
      </c>
      <c r="L266" s="154"/>
      <c r="M266" s="155" t="s">
        <v>3</v>
      </c>
      <c r="N266" s="156" t="s">
        <v>45</v>
      </c>
      <c r="O266" s="144">
        <v>0</v>
      </c>
      <c r="P266" s="144">
        <f>O266*H266</f>
        <v>0</v>
      </c>
      <c r="Q266" s="144">
        <v>0.15</v>
      </c>
      <c r="R266" s="144">
        <f>Q266*H266</f>
        <v>0.15</v>
      </c>
      <c r="S266" s="144">
        <v>0</v>
      </c>
      <c r="T266" s="145">
        <f>S266*H266</f>
        <v>0</v>
      </c>
      <c r="U266" s="30"/>
      <c r="V266" s="30"/>
      <c r="W266" s="30"/>
      <c r="X266" s="30"/>
      <c r="Y266" s="30"/>
      <c r="Z266" s="30"/>
      <c r="AA266" s="30"/>
      <c r="AB266" s="30"/>
      <c r="AC266" s="30"/>
      <c r="AD266" s="30"/>
      <c r="AE266" s="30"/>
      <c r="AR266" s="146" t="s">
        <v>134</v>
      </c>
      <c r="AT266" s="146" t="s">
        <v>116</v>
      </c>
      <c r="AU266" s="146" t="s">
        <v>84</v>
      </c>
      <c r="AY266" s="18" t="s">
        <v>119</v>
      </c>
      <c r="BE266" s="147">
        <f>IF(N266="základní",J266,0)</f>
        <v>0</v>
      </c>
      <c r="BF266" s="147">
        <f>IF(N266="snížená",J266,0)</f>
        <v>0</v>
      </c>
      <c r="BG266" s="147">
        <f>IF(N266="zákl. přenesená",J266,0)</f>
        <v>0</v>
      </c>
      <c r="BH266" s="147">
        <f>IF(N266="sníž. přenesená",J266,0)</f>
        <v>0</v>
      </c>
      <c r="BI266" s="147">
        <f>IF(N266="nulová",J266,0)</f>
        <v>0</v>
      </c>
      <c r="BJ266" s="18" t="s">
        <v>82</v>
      </c>
      <c r="BK266" s="147">
        <f>ROUND(I266*H266,2)</f>
        <v>0</v>
      </c>
      <c r="BL266" s="18" t="s">
        <v>126</v>
      </c>
      <c r="BM266" s="146" t="s">
        <v>518</v>
      </c>
    </row>
    <row r="267" spans="1:65" s="13" customFormat="1" ht="11.25">
      <c r="B267" s="167"/>
      <c r="D267" s="161" t="s">
        <v>197</v>
      </c>
      <c r="E267" s="168" t="s">
        <v>3</v>
      </c>
      <c r="F267" s="169" t="s">
        <v>513</v>
      </c>
      <c r="H267" s="170">
        <v>1</v>
      </c>
      <c r="L267" s="167"/>
      <c r="M267" s="171"/>
      <c r="N267" s="172"/>
      <c r="O267" s="172"/>
      <c r="P267" s="172"/>
      <c r="Q267" s="172"/>
      <c r="R267" s="172"/>
      <c r="S267" s="172"/>
      <c r="T267" s="173"/>
      <c r="AT267" s="168" t="s">
        <v>197</v>
      </c>
      <c r="AU267" s="168" t="s">
        <v>84</v>
      </c>
      <c r="AV267" s="13" t="s">
        <v>84</v>
      </c>
      <c r="AW267" s="13" t="s">
        <v>36</v>
      </c>
      <c r="AX267" s="13" t="s">
        <v>82</v>
      </c>
      <c r="AY267" s="168" t="s">
        <v>119</v>
      </c>
    </row>
    <row r="268" spans="1:65" s="2" customFormat="1" ht="16.5" customHeight="1">
      <c r="A268" s="30"/>
      <c r="B268" s="135"/>
      <c r="C268" s="148" t="s">
        <v>519</v>
      </c>
      <c r="D268" s="148" t="s">
        <v>116</v>
      </c>
      <c r="E268" s="149" t="s">
        <v>520</v>
      </c>
      <c r="F268" s="150" t="s">
        <v>521</v>
      </c>
      <c r="G268" s="151" t="s">
        <v>286</v>
      </c>
      <c r="H268" s="152">
        <v>1</v>
      </c>
      <c r="I268" s="153">
        <v>0</v>
      </c>
      <c r="J268" s="153">
        <f>ROUND(I268*H268,2)</f>
        <v>0</v>
      </c>
      <c r="K268" s="150" t="s">
        <v>3</v>
      </c>
      <c r="L268" s="154"/>
      <c r="M268" s="155" t="s">
        <v>3</v>
      </c>
      <c r="N268" s="156" t="s">
        <v>45</v>
      </c>
      <c r="O268" s="144">
        <v>0</v>
      </c>
      <c r="P268" s="144">
        <f>O268*H268</f>
        <v>0</v>
      </c>
      <c r="Q268" s="144">
        <v>0.13</v>
      </c>
      <c r="R268" s="144">
        <f>Q268*H268</f>
        <v>0.13</v>
      </c>
      <c r="S268" s="144">
        <v>0</v>
      </c>
      <c r="T268" s="145">
        <f>S268*H268</f>
        <v>0</v>
      </c>
      <c r="U268" s="30"/>
      <c r="V268" s="30"/>
      <c r="W268" s="30"/>
      <c r="X268" s="30"/>
      <c r="Y268" s="30"/>
      <c r="Z268" s="30"/>
      <c r="AA268" s="30"/>
      <c r="AB268" s="30"/>
      <c r="AC268" s="30"/>
      <c r="AD268" s="30"/>
      <c r="AE268" s="30"/>
      <c r="AR268" s="146" t="s">
        <v>134</v>
      </c>
      <c r="AT268" s="146" t="s">
        <v>116</v>
      </c>
      <c r="AU268" s="146" t="s">
        <v>84</v>
      </c>
      <c r="AY268" s="18" t="s">
        <v>119</v>
      </c>
      <c r="BE268" s="147">
        <f>IF(N268="základní",J268,0)</f>
        <v>0</v>
      </c>
      <c r="BF268" s="147">
        <f>IF(N268="snížená",J268,0)</f>
        <v>0</v>
      </c>
      <c r="BG268" s="147">
        <f>IF(N268="zákl. přenesená",J268,0)</f>
        <v>0</v>
      </c>
      <c r="BH268" s="147">
        <f>IF(N268="sníž. přenesená",J268,0)</f>
        <v>0</v>
      </c>
      <c r="BI268" s="147">
        <f>IF(N268="nulová",J268,0)</f>
        <v>0</v>
      </c>
      <c r="BJ268" s="18" t="s">
        <v>82</v>
      </c>
      <c r="BK268" s="147">
        <f>ROUND(I268*H268,2)</f>
        <v>0</v>
      </c>
      <c r="BL268" s="18" t="s">
        <v>126</v>
      </c>
      <c r="BM268" s="146" t="s">
        <v>522</v>
      </c>
    </row>
    <row r="269" spans="1:65" s="13" customFormat="1" ht="11.25">
      <c r="B269" s="167"/>
      <c r="D269" s="161" t="s">
        <v>197</v>
      </c>
      <c r="E269" s="168" t="s">
        <v>3</v>
      </c>
      <c r="F269" s="169" t="s">
        <v>514</v>
      </c>
      <c r="H269" s="170">
        <v>1</v>
      </c>
      <c r="L269" s="167"/>
      <c r="M269" s="171"/>
      <c r="N269" s="172"/>
      <c r="O269" s="172"/>
      <c r="P269" s="172"/>
      <c r="Q269" s="172"/>
      <c r="R269" s="172"/>
      <c r="S269" s="172"/>
      <c r="T269" s="173"/>
      <c r="AT269" s="168" t="s">
        <v>197</v>
      </c>
      <c r="AU269" s="168" t="s">
        <v>84</v>
      </c>
      <c r="AV269" s="13" t="s">
        <v>84</v>
      </c>
      <c r="AW269" s="13" t="s">
        <v>36</v>
      </c>
      <c r="AX269" s="13" t="s">
        <v>82</v>
      </c>
      <c r="AY269" s="168" t="s">
        <v>119</v>
      </c>
    </row>
    <row r="270" spans="1:65" s="2" customFormat="1" ht="16.5" customHeight="1">
      <c r="A270" s="30"/>
      <c r="B270" s="135"/>
      <c r="C270" s="136" t="s">
        <v>523</v>
      </c>
      <c r="D270" s="136" t="s">
        <v>122</v>
      </c>
      <c r="E270" s="137" t="s">
        <v>524</v>
      </c>
      <c r="F270" s="138" t="s">
        <v>525</v>
      </c>
      <c r="G270" s="139" t="s">
        <v>133</v>
      </c>
      <c r="H270" s="140">
        <v>1</v>
      </c>
      <c r="I270" s="141">
        <v>0</v>
      </c>
      <c r="J270" s="141">
        <f>ROUND(I270*H270,2)</f>
        <v>0</v>
      </c>
      <c r="K270" s="138" t="s">
        <v>193</v>
      </c>
      <c r="L270" s="31"/>
      <c r="M270" s="142" t="s">
        <v>3</v>
      </c>
      <c r="N270" s="143" t="s">
        <v>45</v>
      </c>
      <c r="O270" s="144">
        <v>4.42</v>
      </c>
      <c r="P270" s="144">
        <f>O270*H270</f>
        <v>4.42</v>
      </c>
      <c r="Q270" s="144">
        <v>0</v>
      </c>
      <c r="R270" s="144">
        <f>Q270*H270</f>
        <v>0</v>
      </c>
      <c r="S270" s="144">
        <v>0</v>
      </c>
      <c r="T270" s="145">
        <f>S270*H270</f>
        <v>0</v>
      </c>
      <c r="U270" s="30"/>
      <c r="V270" s="30"/>
      <c r="W270" s="30"/>
      <c r="X270" s="30"/>
      <c r="Y270" s="30"/>
      <c r="Z270" s="30"/>
      <c r="AA270" s="30"/>
      <c r="AB270" s="30"/>
      <c r="AC270" s="30"/>
      <c r="AD270" s="30"/>
      <c r="AE270" s="30"/>
      <c r="AR270" s="146" t="s">
        <v>126</v>
      </c>
      <c r="AT270" s="146" t="s">
        <v>122</v>
      </c>
      <c r="AU270" s="146" t="s">
        <v>84</v>
      </c>
      <c r="AY270" s="18" t="s">
        <v>119</v>
      </c>
      <c r="BE270" s="147">
        <f>IF(N270="základní",J270,0)</f>
        <v>0</v>
      </c>
      <c r="BF270" s="147">
        <f>IF(N270="snížená",J270,0)</f>
        <v>0</v>
      </c>
      <c r="BG270" s="147">
        <f>IF(N270="zákl. přenesená",J270,0)</f>
        <v>0</v>
      </c>
      <c r="BH270" s="147">
        <f>IF(N270="sníž. přenesená",J270,0)</f>
        <v>0</v>
      </c>
      <c r="BI270" s="147">
        <f>IF(N270="nulová",J270,0)</f>
        <v>0</v>
      </c>
      <c r="BJ270" s="18" t="s">
        <v>82</v>
      </c>
      <c r="BK270" s="147">
        <f>ROUND(I270*H270,2)</f>
        <v>0</v>
      </c>
      <c r="BL270" s="18" t="s">
        <v>126</v>
      </c>
      <c r="BM270" s="146" t="s">
        <v>526</v>
      </c>
    </row>
    <row r="271" spans="1:65" s="2" customFormat="1" ht="11.25">
      <c r="A271" s="30"/>
      <c r="B271" s="31"/>
      <c r="C271" s="30"/>
      <c r="D271" s="165" t="s">
        <v>195</v>
      </c>
      <c r="E271" s="30"/>
      <c r="F271" s="166" t="s">
        <v>527</v>
      </c>
      <c r="G271" s="30"/>
      <c r="H271" s="30"/>
      <c r="I271" s="30"/>
      <c r="J271" s="30"/>
      <c r="K271" s="30"/>
      <c r="L271" s="31"/>
      <c r="M271" s="163"/>
      <c r="N271" s="164"/>
      <c r="O271" s="51"/>
      <c r="P271" s="51"/>
      <c r="Q271" s="51"/>
      <c r="R271" s="51"/>
      <c r="S271" s="51"/>
      <c r="T271" s="52"/>
      <c r="U271" s="30"/>
      <c r="V271" s="30"/>
      <c r="W271" s="30"/>
      <c r="X271" s="30"/>
      <c r="Y271" s="30"/>
      <c r="Z271" s="30"/>
      <c r="AA271" s="30"/>
      <c r="AB271" s="30"/>
      <c r="AC271" s="30"/>
      <c r="AD271" s="30"/>
      <c r="AE271" s="30"/>
      <c r="AT271" s="18" t="s">
        <v>195</v>
      </c>
      <c r="AU271" s="18" t="s">
        <v>84</v>
      </c>
    </row>
    <row r="272" spans="1:65" s="13" customFormat="1" ht="11.25">
      <c r="B272" s="167"/>
      <c r="D272" s="161" t="s">
        <v>197</v>
      </c>
      <c r="E272" s="168" t="s">
        <v>3</v>
      </c>
      <c r="F272" s="169" t="s">
        <v>528</v>
      </c>
      <c r="H272" s="170">
        <v>1</v>
      </c>
      <c r="L272" s="167"/>
      <c r="M272" s="171"/>
      <c r="N272" s="172"/>
      <c r="O272" s="172"/>
      <c r="P272" s="172"/>
      <c r="Q272" s="172"/>
      <c r="R272" s="172"/>
      <c r="S272" s="172"/>
      <c r="T272" s="173"/>
      <c r="AT272" s="168" t="s">
        <v>197</v>
      </c>
      <c r="AU272" s="168" t="s">
        <v>84</v>
      </c>
      <c r="AV272" s="13" t="s">
        <v>84</v>
      </c>
      <c r="AW272" s="13" t="s">
        <v>36</v>
      </c>
      <c r="AX272" s="13" t="s">
        <v>82</v>
      </c>
      <c r="AY272" s="168" t="s">
        <v>119</v>
      </c>
    </row>
    <row r="273" spans="1:65" s="2" customFormat="1" ht="16.5" customHeight="1">
      <c r="A273" s="30"/>
      <c r="B273" s="135"/>
      <c r="C273" s="148" t="s">
        <v>529</v>
      </c>
      <c r="D273" s="148" t="s">
        <v>116</v>
      </c>
      <c r="E273" s="149" t="s">
        <v>530</v>
      </c>
      <c r="F273" s="150" t="s">
        <v>531</v>
      </c>
      <c r="G273" s="151" t="s">
        <v>286</v>
      </c>
      <c r="H273" s="152">
        <v>1</v>
      </c>
      <c r="I273" s="153">
        <v>0</v>
      </c>
      <c r="J273" s="153">
        <f>ROUND(I273*H273,2)</f>
        <v>0</v>
      </c>
      <c r="K273" s="150" t="s">
        <v>3</v>
      </c>
      <c r="L273" s="154"/>
      <c r="M273" s="181" t="s">
        <v>3</v>
      </c>
      <c r="N273" s="182" t="s">
        <v>45</v>
      </c>
      <c r="O273" s="159">
        <v>0</v>
      </c>
      <c r="P273" s="159">
        <f>O273*H273</f>
        <v>0</v>
      </c>
      <c r="Q273" s="159">
        <v>0.14599999999999999</v>
      </c>
      <c r="R273" s="159">
        <f>Q273*H273</f>
        <v>0.14599999999999999</v>
      </c>
      <c r="S273" s="159">
        <v>0</v>
      </c>
      <c r="T273" s="160">
        <f>S273*H273</f>
        <v>0</v>
      </c>
      <c r="U273" s="30"/>
      <c r="V273" s="30"/>
      <c r="W273" s="30"/>
      <c r="X273" s="30"/>
      <c r="Y273" s="30"/>
      <c r="Z273" s="30"/>
      <c r="AA273" s="30"/>
      <c r="AB273" s="30"/>
      <c r="AC273" s="30"/>
      <c r="AD273" s="30"/>
      <c r="AE273" s="30"/>
      <c r="AR273" s="146" t="s">
        <v>134</v>
      </c>
      <c r="AT273" s="146" t="s">
        <v>116</v>
      </c>
      <c r="AU273" s="146" t="s">
        <v>84</v>
      </c>
      <c r="AY273" s="18" t="s">
        <v>119</v>
      </c>
      <c r="BE273" s="147">
        <f>IF(N273="základní",J273,0)</f>
        <v>0</v>
      </c>
      <c r="BF273" s="147">
        <f>IF(N273="snížená",J273,0)</f>
        <v>0</v>
      </c>
      <c r="BG273" s="147">
        <f>IF(N273="zákl. přenesená",J273,0)</f>
        <v>0</v>
      </c>
      <c r="BH273" s="147">
        <f>IF(N273="sníž. přenesená",J273,0)</f>
        <v>0</v>
      </c>
      <c r="BI273" s="147">
        <f>IF(N273="nulová",J273,0)</f>
        <v>0</v>
      </c>
      <c r="BJ273" s="18" t="s">
        <v>82</v>
      </c>
      <c r="BK273" s="147">
        <f>ROUND(I273*H273,2)</f>
        <v>0</v>
      </c>
      <c r="BL273" s="18" t="s">
        <v>126</v>
      </c>
      <c r="BM273" s="146" t="s">
        <v>532</v>
      </c>
    </row>
    <row r="274" spans="1:65" s="2" customFormat="1" ht="6.95" customHeight="1">
      <c r="A274" s="30"/>
      <c r="B274" s="40"/>
      <c r="C274" s="41"/>
      <c r="D274" s="41"/>
      <c r="E274" s="41"/>
      <c r="F274" s="41"/>
      <c r="G274" s="41"/>
      <c r="H274" s="41"/>
      <c r="I274" s="41"/>
      <c r="J274" s="41"/>
      <c r="K274" s="41"/>
      <c r="L274" s="31"/>
      <c r="M274" s="30"/>
      <c r="O274" s="30"/>
      <c r="P274" s="30"/>
      <c r="Q274" s="30"/>
      <c r="R274" s="30"/>
      <c r="S274" s="30"/>
      <c r="T274" s="30"/>
      <c r="U274" s="30"/>
      <c r="V274" s="30"/>
      <c r="W274" s="30"/>
      <c r="X274" s="30"/>
      <c r="Y274" s="30"/>
      <c r="Z274" s="30"/>
      <c r="AA274" s="30"/>
      <c r="AB274" s="30"/>
      <c r="AC274" s="30"/>
      <c r="AD274" s="30"/>
      <c r="AE274" s="30"/>
    </row>
  </sheetData>
  <autoFilter ref="C89:K273" xr:uid="{00000000-0009-0000-0000-000003000000}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hyperlinks>
    <hyperlink ref="F94" r:id="rId1" xr:uid="{00000000-0004-0000-0300-000000000000}"/>
    <hyperlink ref="F97" r:id="rId2" xr:uid="{00000000-0004-0000-0300-000001000000}"/>
    <hyperlink ref="F102" r:id="rId3" xr:uid="{00000000-0004-0000-0300-000002000000}"/>
    <hyperlink ref="F105" r:id="rId4" xr:uid="{00000000-0004-0000-0300-000003000000}"/>
    <hyperlink ref="F124" r:id="rId5" xr:uid="{00000000-0004-0000-0300-000004000000}"/>
    <hyperlink ref="F127" r:id="rId6" xr:uid="{00000000-0004-0000-0300-000005000000}"/>
    <hyperlink ref="F130" r:id="rId7" xr:uid="{00000000-0004-0000-0300-000006000000}"/>
    <hyperlink ref="F135" r:id="rId8" xr:uid="{00000000-0004-0000-0300-000007000000}"/>
    <hyperlink ref="F138" r:id="rId9" xr:uid="{00000000-0004-0000-0300-000008000000}"/>
    <hyperlink ref="F143" r:id="rId10" xr:uid="{00000000-0004-0000-0300-000009000000}"/>
    <hyperlink ref="F152" r:id="rId11" xr:uid="{00000000-0004-0000-0300-00000A000000}"/>
    <hyperlink ref="F155" r:id="rId12" xr:uid="{00000000-0004-0000-0300-00000B000000}"/>
    <hyperlink ref="F158" r:id="rId13" xr:uid="{00000000-0004-0000-0300-00000C000000}"/>
    <hyperlink ref="F163" r:id="rId14" xr:uid="{00000000-0004-0000-0300-00000D000000}"/>
    <hyperlink ref="F166" r:id="rId15" xr:uid="{00000000-0004-0000-0300-00000E000000}"/>
    <hyperlink ref="F189" r:id="rId16" xr:uid="{00000000-0004-0000-0300-00000F000000}"/>
    <hyperlink ref="F195" r:id="rId17" xr:uid="{00000000-0004-0000-0300-000010000000}"/>
    <hyperlink ref="F198" r:id="rId18" xr:uid="{00000000-0004-0000-0300-000011000000}"/>
    <hyperlink ref="F202" r:id="rId19" xr:uid="{00000000-0004-0000-0300-000012000000}"/>
    <hyperlink ref="F207" r:id="rId20" xr:uid="{00000000-0004-0000-0300-000013000000}"/>
    <hyperlink ref="F225" r:id="rId21" xr:uid="{00000000-0004-0000-0300-000014000000}"/>
    <hyperlink ref="F237" r:id="rId22" xr:uid="{00000000-0004-0000-0300-000015000000}"/>
    <hyperlink ref="F242" r:id="rId23" xr:uid="{00000000-0004-0000-0300-000016000000}"/>
    <hyperlink ref="F245" r:id="rId24" xr:uid="{00000000-0004-0000-0300-000017000000}"/>
    <hyperlink ref="F251" r:id="rId25" xr:uid="{00000000-0004-0000-0300-000018000000}"/>
    <hyperlink ref="F254" r:id="rId26" xr:uid="{00000000-0004-0000-0300-000019000000}"/>
    <hyperlink ref="F258" r:id="rId27" xr:uid="{00000000-0004-0000-0300-00001A000000}"/>
    <hyperlink ref="F262" r:id="rId28" xr:uid="{00000000-0004-0000-0300-00001B000000}"/>
    <hyperlink ref="F271" r:id="rId29" xr:uid="{00000000-0004-0000-0300-00001C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100"/>
  <sheetViews>
    <sheetView showGridLines="0" topLeftCell="A4" workbookViewId="0">
      <selection activeCell="I100" sqref="I100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86"/>
    </row>
    <row r="2" spans="1:46" s="1" customFormat="1" ht="36.950000000000003" customHeight="1">
      <c r="L2" s="302" t="s">
        <v>6</v>
      </c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8" t="s">
        <v>93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84</v>
      </c>
    </row>
    <row r="4" spans="1:46" s="1" customFormat="1" ht="24.95" customHeight="1">
      <c r="B4" s="21"/>
      <c r="D4" s="22" t="s">
        <v>94</v>
      </c>
      <c r="L4" s="21"/>
      <c r="M4" s="87" t="s">
        <v>11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15</v>
      </c>
      <c r="L6" s="21"/>
    </row>
    <row r="7" spans="1:46" s="1" customFormat="1" ht="16.5" customHeight="1">
      <c r="B7" s="21"/>
      <c r="E7" s="303" t="str">
        <f>'Rekapitulace stavby'!K6</f>
        <v>VD Luhačovice - modernizace MVE, DSP</v>
      </c>
      <c r="F7" s="304"/>
      <c r="G7" s="304"/>
      <c r="H7" s="304"/>
      <c r="L7" s="21"/>
    </row>
    <row r="8" spans="1:46" s="2" customFormat="1" ht="12" customHeight="1">
      <c r="A8" s="30"/>
      <c r="B8" s="31"/>
      <c r="C8" s="30"/>
      <c r="D8" s="27" t="s">
        <v>95</v>
      </c>
      <c r="E8" s="30"/>
      <c r="F8" s="30"/>
      <c r="G8" s="30"/>
      <c r="H8" s="30"/>
      <c r="I8" s="30"/>
      <c r="J8" s="30"/>
      <c r="K8" s="30"/>
      <c r="L8" s="88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70" t="s">
        <v>533</v>
      </c>
      <c r="F9" s="305"/>
      <c r="G9" s="305"/>
      <c r="H9" s="305"/>
      <c r="I9" s="30"/>
      <c r="J9" s="30"/>
      <c r="K9" s="30"/>
      <c r="L9" s="88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88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7" t="s">
        <v>17</v>
      </c>
      <c r="E11" s="30"/>
      <c r="F11" s="25" t="s">
        <v>18</v>
      </c>
      <c r="G11" s="30"/>
      <c r="H11" s="30"/>
      <c r="I11" s="27" t="s">
        <v>19</v>
      </c>
      <c r="J11" s="25" t="s">
        <v>3</v>
      </c>
      <c r="K11" s="30"/>
      <c r="L11" s="88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7" t="s">
        <v>20</v>
      </c>
      <c r="E12" s="30"/>
      <c r="F12" s="25" t="s">
        <v>21</v>
      </c>
      <c r="G12" s="30"/>
      <c r="H12" s="30"/>
      <c r="I12" s="27" t="s">
        <v>22</v>
      </c>
      <c r="J12" s="48" t="str">
        <f>'Rekapitulace stavby'!AN8</f>
        <v>8. 5. 2024</v>
      </c>
      <c r="K12" s="30"/>
      <c r="L12" s="88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88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24</v>
      </c>
      <c r="E14" s="30"/>
      <c r="F14" s="30"/>
      <c r="G14" s="30"/>
      <c r="H14" s="30"/>
      <c r="I14" s="27" t="s">
        <v>25</v>
      </c>
      <c r="J14" s="25" t="s">
        <v>26</v>
      </c>
      <c r="K14" s="30"/>
      <c r="L14" s="88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5" t="s">
        <v>27</v>
      </c>
      <c r="F15" s="30"/>
      <c r="G15" s="30"/>
      <c r="H15" s="30"/>
      <c r="I15" s="27" t="s">
        <v>28</v>
      </c>
      <c r="J15" s="25" t="s">
        <v>29</v>
      </c>
      <c r="K15" s="30"/>
      <c r="L15" s="88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88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7" t="s">
        <v>30</v>
      </c>
      <c r="E17" s="30"/>
      <c r="F17" s="30"/>
      <c r="G17" s="30"/>
      <c r="H17" s="30"/>
      <c r="I17" s="27" t="s">
        <v>25</v>
      </c>
      <c r="J17" s="25" t="str">
        <f>'Rekapitulace stavby'!AN13</f>
        <v/>
      </c>
      <c r="K17" s="30"/>
      <c r="L17" s="88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88" t="str">
        <f>'Rekapitulace stavby'!E14</f>
        <v xml:space="preserve"> </v>
      </c>
      <c r="F18" s="288"/>
      <c r="G18" s="288"/>
      <c r="H18" s="288"/>
      <c r="I18" s="27" t="s">
        <v>28</v>
      </c>
      <c r="J18" s="25" t="str">
        <f>'Rekapitulace stavby'!AN14</f>
        <v/>
      </c>
      <c r="K18" s="30"/>
      <c r="L18" s="88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88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7" t="s">
        <v>32</v>
      </c>
      <c r="E20" s="30"/>
      <c r="F20" s="30"/>
      <c r="G20" s="30"/>
      <c r="H20" s="30"/>
      <c r="I20" s="27" t="s">
        <v>25</v>
      </c>
      <c r="J20" s="25" t="s">
        <v>33</v>
      </c>
      <c r="K20" s="30"/>
      <c r="L20" s="88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5" t="s">
        <v>34</v>
      </c>
      <c r="F21" s="30"/>
      <c r="G21" s="30"/>
      <c r="H21" s="30"/>
      <c r="I21" s="27" t="s">
        <v>28</v>
      </c>
      <c r="J21" s="25" t="s">
        <v>35</v>
      </c>
      <c r="K21" s="30"/>
      <c r="L21" s="88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88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7" t="s">
        <v>37</v>
      </c>
      <c r="E23" s="30"/>
      <c r="F23" s="30"/>
      <c r="G23" s="30"/>
      <c r="H23" s="30"/>
      <c r="I23" s="27" t="s">
        <v>25</v>
      </c>
      <c r="J23" s="25" t="str">
        <f>IF('Rekapitulace stavby'!AN19="","",'Rekapitulace stavby'!AN19)</f>
        <v/>
      </c>
      <c r="K23" s="30"/>
      <c r="L23" s="88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5" t="str">
        <f>IF('Rekapitulace stavby'!E20="","",'Rekapitulace stavby'!E20)</f>
        <v xml:space="preserve"> </v>
      </c>
      <c r="F24" s="30"/>
      <c r="G24" s="30"/>
      <c r="H24" s="30"/>
      <c r="I24" s="27" t="s">
        <v>28</v>
      </c>
      <c r="J24" s="25" t="str">
        <f>IF('Rekapitulace stavby'!AN20="","",'Rekapitulace stavby'!AN20)</f>
        <v/>
      </c>
      <c r="K24" s="30"/>
      <c r="L24" s="88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88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7" t="s">
        <v>38</v>
      </c>
      <c r="E26" s="30"/>
      <c r="F26" s="30"/>
      <c r="G26" s="30"/>
      <c r="H26" s="30"/>
      <c r="I26" s="30"/>
      <c r="J26" s="30"/>
      <c r="K26" s="30"/>
      <c r="L26" s="88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89"/>
      <c r="B27" s="90"/>
      <c r="C27" s="89"/>
      <c r="D27" s="89"/>
      <c r="E27" s="291" t="s">
        <v>3</v>
      </c>
      <c r="F27" s="291"/>
      <c r="G27" s="291"/>
      <c r="H27" s="291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88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59"/>
      <c r="E29" s="59"/>
      <c r="F29" s="59"/>
      <c r="G29" s="59"/>
      <c r="H29" s="59"/>
      <c r="I29" s="59"/>
      <c r="J29" s="59"/>
      <c r="K29" s="59"/>
      <c r="L29" s="88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2" t="s">
        <v>40</v>
      </c>
      <c r="E30" s="30"/>
      <c r="F30" s="30"/>
      <c r="G30" s="30"/>
      <c r="H30" s="30"/>
      <c r="I30" s="30"/>
      <c r="J30" s="64">
        <f>ROUND(J83, 2)</f>
        <v>0</v>
      </c>
      <c r="K30" s="30"/>
      <c r="L30" s="88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59"/>
      <c r="E31" s="59"/>
      <c r="F31" s="59"/>
      <c r="G31" s="59"/>
      <c r="H31" s="59"/>
      <c r="I31" s="59"/>
      <c r="J31" s="59"/>
      <c r="K31" s="59"/>
      <c r="L31" s="88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42</v>
      </c>
      <c r="G32" s="30"/>
      <c r="H32" s="30"/>
      <c r="I32" s="34" t="s">
        <v>41</v>
      </c>
      <c r="J32" s="34" t="s">
        <v>43</v>
      </c>
      <c r="K32" s="30"/>
      <c r="L32" s="88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3" t="s">
        <v>44</v>
      </c>
      <c r="E33" s="27" t="s">
        <v>45</v>
      </c>
      <c r="F33" s="94">
        <f>ROUND((SUM(BE83:BE99)),  2)</f>
        <v>0</v>
      </c>
      <c r="G33" s="30"/>
      <c r="H33" s="30"/>
      <c r="I33" s="95">
        <v>0.21</v>
      </c>
      <c r="J33" s="94">
        <f>ROUND(((SUM(BE83:BE99))*I33),  2)</f>
        <v>0</v>
      </c>
      <c r="K33" s="30"/>
      <c r="L33" s="88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7" t="s">
        <v>46</v>
      </c>
      <c r="F34" s="94">
        <f>ROUND((SUM(BF83:BF99)),  2)</f>
        <v>0</v>
      </c>
      <c r="G34" s="30"/>
      <c r="H34" s="30"/>
      <c r="I34" s="95">
        <v>0.12</v>
      </c>
      <c r="J34" s="94">
        <f>ROUND(((SUM(BF83:BF99))*I34),  2)</f>
        <v>0</v>
      </c>
      <c r="K34" s="30"/>
      <c r="L34" s="88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7" t="s">
        <v>47</v>
      </c>
      <c r="F35" s="94">
        <f>ROUND((SUM(BG83:BG99)),  2)</f>
        <v>0</v>
      </c>
      <c r="G35" s="30"/>
      <c r="H35" s="30"/>
      <c r="I35" s="95">
        <v>0.21</v>
      </c>
      <c r="J35" s="94">
        <f>0</f>
        <v>0</v>
      </c>
      <c r="K35" s="30"/>
      <c r="L35" s="88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7" t="s">
        <v>48</v>
      </c>
      <c r="F36" s="94">
        <f>ROUND((SUM(BH83:BH99)),  2)</f>
        <v>0</v>
      </c>
      <c r="G36" s="30"/>
      <c r="H36" s="30"/>
      <c r="I36" s="95">
        <v>0.12</v>
      </c>
      <c r="J36" s="94">
        <f>0</f>
        <v>0</v>
      </c>
      <c r="K36" s="30"/>
      <c r="L36" s="88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49</v>
      </c>
      <c r="F37" s="94">
        <f>ROUND((SUM(BI83:BI99)),  2)</f>
        <v>0</v>
      </c>
      <c r="G37" s="30"/>
      <c r="H37" s="30"/>
      <c r="I37" s="95">
        <v>0</v>
      </c>
      <c r="J37" s="94">
        <f>0</f>
        <v>0</v>
      </c>
      <c r="K37" s="30"/>
      <c r="L37" s="88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88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96"/>
      <c r="D39" s="97" t="s">
        <v>50</v>
      </c>
      <c r="E39" s="53"/>
      <c r="F39" s="53"/>
      <c r="G39" s="98" t="s">
        <v>51</v>
      </c>
      <c r="H39" s="99" t="s">
        <v>52</v>
      </c>
      <c r="I39" s="53"/>
      <c r="J39" s="100">
        <f>SUM(J30:J37)</f>
        <v>0</v>
      </c>
      <c r="K39" s="101"/>
      <c r="L39" s="88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88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4" spans="1:31" s="2" customFormat="1" ht="6.95" customHeight="1">
      <c r="A44" s="30"/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88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2" customFormat="1" ht="24.95" customHeight="1">
      <c r="A45" s="30"/>
      <c r="B45" s="31"/>
      <c r="C45" s="22" t="s">
        <v>97</v>
      </c>
      <c r="D45" s="30"/>
      <c r="E45" s="30"/>
      <c r="F45" s="30"/>
      <c r="G45" s="30"/>
      <c r="H45" s="30"/>
      <c r="I45" s="30"/>
      <c r="J45" s="30"/>
      <c r="K45" s="30"/>
      <c r="L45" s="88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</row>
    <row r="46" spans="1:31" s="2" customFormat="1" ht="6.95" customHeight="1">
      <c r="A46" s="30"/>
      <c r="B46" s="31"/>
      <c r="C46" s="30"/>
      <c r="D46" s="30"/>
      <c r="E46" s="30"/>
      <c r="F46" s="30"/>
      <c r="G46" s="30"/>
      <c r="H46" s="30"/>
      <c r="I46" s="30"/>
      <c r="J46" s="30"/>
      <c r="K46" s="30"/>
      <c r="L46" s="88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</row>
    <row r="47" spans="1:31" s="2" customFormat="1" ht="12" customHeight="1">
      <c r="A47" s="30"/>
      <c r="B47" s="31"/>
      <c r="C47" s="27" t="s">
        <v>15</v>
      </c>
      <c r="D47" s="30"/>
      <c r="E47" s="30"/>
      <c r="F47" s="30"/>
      <c r="G47" s="30"/>
      <c r="H47" s="30"/>
      <c r="I47" s="30"/>
      <c r="J47" s="30"/>
      <c r="K47" s="30"/>
      <c r="L47" s="88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</row>
    <row r="48" spans="1:31" s="2" customFormat="1" ht="16.5" customHeight="1">
      <c r="A48" s="30"/>
      <c r="B48" s="31"/>
      <c r="C48" s="30"/>
      <c r="D48" s="30"/>
      <c r="E48" s="303" t="str">
        <f>E7</f>
        <v>VD Luhačovice - modernizace MVE, DSP</v>
      </c>
      <c r="F48" s="304"/>
      <c r="G48" s="304"/>
      <c r="H48" s="304"/>
      <c r="I48" s="30"/>
      <c r="J48" s="30"/>
      <c r="K48" s="30"/>
      <c r="L48" s="88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</row>
    <row r="49" spans="1:47" s="2" customFormat="1" ht="12" customHeight="1">
      <c r="A49" s="30"/>
      <c r="B49" s="31"/>
      <c r="C49" s="27" t="s">
        <v>95</v>
      </c>
      <c r="D49" s="30"/>
      <c r="E49" s="30"/>
      <c r="F49" s="30"/>
      <c r="G49" s="30"/>
      <c r="H49" s="30"/>
      <c r="I49" s="30"/>
      <c r="J49" s="30"/>
      <c r="K49" s="30"/>
      <c r="L49" s="88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:47" s="2" customFormat="1" ht="16.5" customHeight="1">
      <c r="A50" s="30"/>
      <c r="B50" s="31"/>
      <c r="C50" s="30"/>
      <c r="D50" s="30"/>
      <c r="E50" s="270" t="str">
        <f>E9</f>
        <v>VON - Vedlejší a ostatní náklady</v>
      </c>
      <c r="F50" s="305"/>
      <c r="G50" s="305"/>
      <c r="H50" s="305"/>
      <c r="I50" s="30"/>
      <c r="J50" s="30"/>
      <c r="K50" s="30"/>
      <c r="L50" s="88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</row>
    <row r="51" spans="1:47" s="2" customFormat="1" ht="6.95" customHeight="1">
      <c r="A51" s="30"/>
      <c r="B51" s="31"/>
      <c r="C51" s="30"/>
      <c r="D51" s="30"/>
      <c r="E51" s="30"/>
      <c r="F51" s="30"/>
      <c r="G51" s="30"/>
      <c r="H51" s="30"/>
      <c r="I51" s="30"/>
      <c r="J51" s="30"/>
      <c r="K51" s="30"/>
      <c r="L51" s="88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</row>
    <row r="52" spans="1:47" s="2" customFormat="1" ht="12" customHeight="1">
      <c r="A52" s="30"/>
      <c r="B52" s="31"/>
      <c r="C52" s="27" t="s">
        <v>20</v>
      </c>
      <c r="D52" s="30"/>
      <c r="E52" s="30"/>
      <c r="F52" s="25" t="str">
        <f>F12</f>
        <v>VD Luhačovice</v>
      </c>
      <c r="G52" s="30"/>
      <c r="H52" s="30"/>
      <c r="I52" s="27" t="s">
        <v>22</v>
      </c>
      <c r="J52" s="48" t="str">
        <f>IF(J12="","",J12)</f>
        <v>8. 5. 2024</v>
      </c>
      <c r="K52" s="30"/>
      <c r="L52" s="88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</row>
    <row r="53" spans="1:47" s="2" customFormat="1" ht="6.95" customHeight="1">
      <c r="A53" s="30"/>
      <c r="B53" s="31"/>
      <c r="C53" s="30"/>
      <c r="D53" s="30"/>
      <c r="E53" s="30"/>
      <c r="F53" s="30"/>
      <c r="G53" s="30"/>
      <c r="H53" s="30"/>
      <c r="I53" s="30"/>
      <c r="J53" s="30"/>
      <c r="K53" s="30"/>
      <c r="L53" s="88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</row>
    <row r="54" spans="1:47" s="2" customFormat="1" ht="15.2" customHeight="1">
      <c r="A54" s="30"/>
      <c r="B54" s="31"/>
      <c r="C54" s="27" t="s">
        <v>24</v>
      </c>
      <c r="D54" s="30"/>
      <c r="E54" s="30"/>
      <c r="F54" s="25" t="str">
        <f>E15</f>
        <v>Povodí Moravy, s.p.</v>
      </c>
      <c r="G54" s="30"/>
      <c r="H54" s="30"/>
      <c r="I54" s="27" t="s">
        <v>32</v>
      </c>
      <c r="J54" s="28" t="str">
        <f>E21</f>
        <v>EnviHydro s.r.o.</v>
      </c>
      <c r="K54" s="30"/>
      <c r="L54" s="88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</row>
    <row r="55" spans="1:47" s="2" customFormat="1" ht="15.2" customHeight="1">
      <c r="A55" s="30"/>
      <c r="B55" s="31"/>
      <c r="C55" s="27" t="s">
        <v>30</v>
      </c>
      <c r="D55" s="30"/>
      <c r="E55" s="30"/>
      <c r="F55" s="25" t="str">
        <f>IF(E18="","",E18)</f>
        <v xml:space="preserve"> </v>
      </c>
      <c r="G55" s="30"/>
      <c r="H55" s="30"/>
      <c r="I55" s="27" t="s">
        <v>37</v>
      </c>
      <c r="J55" s="28" t="str">
        <f>E24</f>
        <v xml:space="preserve"> </v>
      </c>
      <c r="K55" s="30"/>
      <c r="L55" s="88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</row>
    <row r="56" spans="1:47" s="2" customFormat="1" ht="10.35" customHeight="1">
      <c r="A56" s="30"/>
      <c r="B56" s="31"/>
      <c r="C56" s="30"/>
      <c r="D56" s="30"/>
      <c r="E56" s="30"/>
      <c r="F56" s="30"/>
      <c r="G56" s="30"/>
      <c r="H56" s="30"/>
      <c r="I56" s="30"/>
      <c r="J56" s="30"/>
      <c r="K56" s="30"/>
      <c r="L56" s="88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</row>
    <row r="57" spans="1:47" s="2" customFormat="1" ht="29.25" customHeight="1">
      <c r="A57" s="30"/>
      <c r="B57" s="31"/>
      <c r="C57" s="102" t="s">
        <v>98</v>
      </c>
      <c r="D57" s="96"/>
      <c r="E57" s="96"/>
      <c r="F57" s="96"/>
      <c r="G57" s="96"/>
      <c r="H57" s="96"/>
      <c r="I57" s="96"/>
      <c r="J57" s="103" t="s">
        <v>99</v>
      </c>
      <c r="K57" s="96"/>
      <c r="L57" s="88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</row>
    <row r="58" spans="1:47" s="2" customFormat="1" ht="10.35" customHeight="1">
      <c r="A58" s="30"/>
      <c r="B58" s="31"/>
      <c r="C58" s="30"/>
      <c r="D58" s="30"/>
      <c r="E58" s="30"/>
      <c r="F58" s="30"/>
      <c r="G58" s="30"/>
      <c r="H58" s="30"/>
      <c r="I58" s="30"/>
      <c r="J58" s="30"/>
      <c r="K58" s="30"/>
      <c r="L58" s="88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</row>
    <row r="59" spans="1:47" s="2" customFormat="1" ht="22.9" customHeight="1">
      <c r="A59" s="30"/>
      <c r="B59" s="31"/>
      <c r="C59" s="104" t="s">
        <v>72</v>
      </c>
      <c r="D59" s="30"/>
      <c r="E59" s="30"/>
      <c r="F59" s="30"/>
      <c r="G59" s="30"/>
      <c r="H59" s="30"/>
      <c r="I59" s="30"/>
      <c r="J59" s="64">
        <f>J83</f>
        <v>0</v>
      </c>
      <c r="K59" s="30"/>
      <c r="L59" s="88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U59" s="18" t="s">
        <v>100</v>
      </c>
    </row>
    <row r="60" spans="1:47" s="9" customFormat="1" ht="24.95" customHeight="1">
      <c r="B60" s="105"/>
      <c r="D60" s="106" t="s">
        <v>534</v>
      </c>
      <c r="E60" s="107"/>
      <c r="F60" s="107"/>
      <c r="G60" s="107"/>
      <c r="H60" s="107"/>
      <c r="I60" s="107"/>
      <c r="J60" s="108">
        <f>J84</f>
        <v>0</v>
      </c>
      <c r="L60" s="105"/>
    </row>
    <row r="61" spans="1:47" s="10" customFormat="1" ht="19.899999999999999" customHeight="1">
      <c r="B61" s="109"/>
      <c r="D61" s="110" t="s">
        <v>535</v>
      </c>
      <c r="E61" s="111"/>
      <c r="F61" s="111"/>
      <c r="G61" s="111"/>
      <c r="H61" s="111"/>
      <c r="I61" s="111"/>
      <c r="J61" s="112">
        <f>J85</f>
        <v>0</v>
      </c>
      <c r="L61" s="109"/>
    </row>
    <row r="62" spans="1:47" s="10" customFormat="1" ht="19.899999999999999" customHeight="1">
      <c r="B62" s="109"/>
      <c r="D62" s="110" t="s">
        <v>536</v>
      </c>
      <c r="E62" s="111"/>
      <c r="F62" s="111"/>
      <c r="G62" s="111"/>
      <c r="H62" s="111"/>
      <c r="I62" s="111"/>
      <c r="J62" s="112">
        <f>J92</f>
        <v>0</v>
      </c>
      <c r="L62" s="109"/>
    </row>
    <row r="63" spans="1:47" s="10" customFormat="1" ht="19.899999999999999" customHeight="1">
      <c r="B63" s="109"/>
      <c r="D63" s="110" t="s">
        <v>537</v>
      </c>
      <c r="E63" s="111"/>
      <c r="F63" s="111"/>
      <c r="G63" s="111"/>
      <c r="H63" s="111"/>
      <c r="I63" s="111"/>
      <c r="J63" s="112">
        <f>J98</f>
        <v>0</v>
      </c>
      <c r="L63" s="109"/>
    </row>
    <row r="64" spans="1:47" s="2" customFormat="1" ht="21.75" customHeight="1">
      <c r="A64" s="30"/>
      <c r="B64" s="31"/>
      <c r="C64" s="30"/>
      <c r="D64" s="30"/>
      <c r="E64" s="30"/>
      <c r="F64" s="30"/>
      <c r="G64" s="30"/>
      <c r="H64" s="30"/>
      <c r="I64" s="30"/>
      <c r="J64" s="30"/>
      <c r="K64" s="30"/>
      <c r="L64" s="88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</row>
    <row r="65" spans="1:31" s="2" customFormat="1" ht="6.95" customHeight="1">
      <c r="A65" s="30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88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9" spans="1:31" s="2" customFormat="1" ht="6.95" customHeight="1">
      <c r="A69" s="30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88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</row>
    <row r="70" spans="1:31" s="2" customFormat="1" ht="24.95" customHeight="1">
      <c r="A70" s="30"/>
      <c r="B70" s="31"/>
      <c r="C70" s="22" t="s">
        <v>103</v>
      </c>
      <c r="D70" s="30"/>
      <c r="E70" s="30"/>
      <c r="F70" s="30"/>
      <c r="G70" s="30"/>
      <c r="H70" s="30"/>
      <c r="I70" s="30"/>
      <c r="J70" s="30"/>
      <c r="K70" s="30"/>
      <c r="L70" s="88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</row>
    <row r="71" spans="1:31" s="2" customFormat="1" ht="6.95" customHeight="1">
      <c r="A71" s="30"/>
      <c r="B71" s="31"/>
      <c r="C71" s="30"/>
      <c r="D71" s="30"/>
      <c r="E71" s="30"/>
      <c r="F71" s="30"/>
      <c r="G71" s="30"/>
      <c r="H71" s="30"/>
      <c r="I71" s="30"/>
      <c r="J71" s="30"/>
      <c r="K71" s="30"/>
      <c r="L71" s="88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</row>
    <row r="72" spans="1:31" s="2" customFormat="1" ht="12" customHeight="1">
      <c r="A72" s="30"/>
      <c r="B72" s="31"/>
      <c r="C72" s="27" t="s">
        <v>15</v>
      </c>
      <c r="D72" s="30"/>
      <c r="E72" s="30"/>
      <c r="F72" s="30"/>
      <c r="G72" s="30"/>
      <c r="H72" s="30"/>
      <c r="I72" s="30"/>
      <c r="J72" s="30"/>
      <c r="K72" s="30"/>
      <c r="L72" s="88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</row>
    <row r="73" spans="1:31" s="2" customFormat="1" ht="16.5" customHeight="1">
      <c r="A73" s="30"/>
      <c r="B73" s="31"/>
      <c r="C73" s="30"/>
      <c r="D73" s="30"/>
      <c r="E73" s="303" t="str">
        <f>E7</f>
        <v>VD Luhačovice - modernizace MVE, DSP</v>
      </c>
      <c r="F73" s="304"/>
      <c r="G73" s="304"/>
      <c r="H73" s="304"/>
      <c r="I73" s="30"/>
      <c r="J73" s="30"/>
      <c r="K73" s="30"/>
      <c r="L73" s="88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</row>
    <row r="74" spans="1:31" s="2" customFormat="1" ht="12" customHeight="1">
      <c r="A74" s="30"/>
      <c r="B74" s="31"/>
      <c r="C74" s="27" t="s">
        <v>95</v>
      </c>
      <c r="D74" s="30"/>
      <c r="E74" s="30"/>
      <c r="F74" s="30"/>
      <c r="G74" s="30"/>
      <c r="H74" s="30"/>
      <c r="I74" s="30"/>
      <c r="J74" s="30"/>
      <c r="K74" s="30"/>
      <c r="L74" s="88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</row>
    <row r="75" spans="1:31" s="2" customFormat="1" ht="16.5" customHeight="1">
      <c r="A75" s="30"/>
      <c r="B75" s="31"/>
      <c r="C75" s="30"/>
      <c r="D75" s="30"/>
      <c r="E75" s="270" t="str">
        <f>E9</f>
        <v>VON - Vedlejší a ostatní náklady</v>
      </c>
      <c r="F75" s="305"/>
      <c r="G75" s="305"/>
      <c r="H75" s="305"/>
      <c r="I75" s="30"/>
      <c r="J75" s="30"/>
      <c r="K75" s="30"/>
      <c r="L75" s="88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</row>
    <row r="76" spans="1:31" s="2" customFormat="1" ht="6.95" customHeight="1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88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2" customHeight="1">
      <c r="A77" s="30"/>
      <c r="B77" s="31"/>
      <c r="C77" s="27" t="s">
        <v>20</v>
      </c>
      <c r="D77" s="30"/>
      <c r="E77" s="30"/>
      <c r="F77" s="25" t="str">
        <f>F12</f>
        <v>VD Luhačovice</v>
      </c>
      <c r="G77" s="30"/>
      <c r="H77" s="30"/>
      <c r="I77" s="27" t="s">
        <v>22</v>
      </c>
      <c r="J77" s="48" t="str">
        <f>IF(J12="","",J12)</f>
        <v>8. 5. 2024</v>
      </c>
      <c r="K77" s="30"/>
      <c r="L77" s="88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s="2" customFormat="1" ht="6.95" customHeight="1">
      <c r="A78" s="30"/>
      <c r="B78" s="31"/>
      <c r="C78" s="30"/>
      <c r="D78" s="30"/>
      <c r="E78" s="30"/>
      <c r="F78" s="30"/>
      <c r="G78" s="30"/>
      <c r="H78" s="30"/>
      <c r="I78" s="30"/>
      <c r="J78" s="30"/>
      <c r="K78" s="30"/>
      <c r="L78" s="88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</row>
    <row r="79" spans="1:31" s="2" customFormat="1" ht="15.2" customHeight="1">
      <c r="A79" s="30"/>
      <c r="B79" s="31"/>
      <c r="C79" s="27" t="s">
        <v>24</v>
      </c>
      <c r="D79" s="30"/>
      <c r="E79" s="30"/>
      <c r="F79" s="25" t="str">
        <f>E15</f>
        <v>Povodí Moravy, s.p.</v>
      </c>
      <c r="G79" s="30"/>
      <c r="H79" s="30"/>
      <c r="I79" s="27" t="s">
        <v>32</v>
      </c>
      <c r="J79" s="28" t="str">
        <f>E21</f>
        <v>EnviHydro s.r.o.</v>
      </c>
      <c r="K79" s="30"/>
      <c r="L79" s="88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</row>
    <row r="80" spans="1:31" s="2" customFormat="1" ht="15.2" customHeight="1">
      <c r="A80" s="30"/>
      <c r="B80" s="31"/>
      <c r="C80" s="27" t="s">
        <v>30</v>
      </c>
      <c r="D80" s="30"/>
      <c r="E80" s="30"/>
      <c r="F80" s="25" t="str">
        <f>IF(E18="","",E18)</f>
        <v xml:space="preserve"> </v>
      </c>
      <c r="G80" s="30"/>
      <c r="H80" s="30"/>
      <c r="I80" s="27" t="s">
        <v>37</v>
      </c>
      <c r="J80" s="28" t="str">
        <f>E24</f>
        <v xml:space="preserve"> </v>
      </c>
      <c r="K80" s="30"/>
      <c r="L80" s="88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</row>
    <row r="81" spans="1:65" s="2" customFormat="1" ht="10.35" customHeight="1">
      <c r="A81" s="30"/>
      <c r="B81" s="31"/>
      <c r="C81" s="30"/>
      <c r="D81" s="30"/>
      <c r="E81" s="30"/>
      <c r="F81" s="30"/>
      <c r="G81" s="30"/>
      <c r="H81" s="30"/>
      <c r="I81" s="30"/>
      <c r="J81" s="30"/>
      <c r="K81" s="30"/>
      <c r="L81" s="88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65" s="11" customFormat="1" ht="29.25" customHeight="1">
      <c r="A82" s="113"/>
      <c r="B82" s="114"/>
      <c r="C82" s="115" t="s">
        <v>104</v>
      </c>
      <c r="D82" s="116" t="s">
        <v>59</v>
      </c>
      <c r="E82" s="116" t="s">
        <v>55</v>
      </c>
      <c r="F82" s="116" t="s">
        <v>56</v>
      </c>
      <c r="G82" s="116" t="s">
        <v>105</v>
      </c>
      <c r="H82" s="116" t="s">
        <v>106</v>
      </c>
      <c r="I82" s="116" t="s">
        <v>107</v>
      </c>
      <c r="J82" s="116" t="s">
        <v>99</v>
      </c>
      <c r="K82" s="117" t="s">
        <v>108</v>
      </c>
      <c r="L82" s="118"/>
      <c r="M82" s="55" t="s">
        <v>3</v>
      </c>
      <c r="N82" s="56" t="s">
        <v>44</v>
      </c>
      <c r="O82" s="56" t="s">
        <v>109</v>
      </c>
      <c r="P82" s="56" t="s">
        <v>110</v>
      </c>
      <c r="Q82" s="56" t="s">
        <v>111</v>
      </c>
      <c r="R82" s="56" t="s">
        <v>112</v>
      </c>
      <c r="S82" s="56" t="s">
        <v>113</v>
      </c>
      <c r="T82" s="57" t="s">
        <v>114</v>
      </c>
      <c r="U82" s="113"/>
      <c r="V82" s="113"/>
      <c r="W82" s="113"/>
      <c r="X82" s="113"/>
      <c r="Y82" s="113"/>
      <c r="Z82" s="113"/>
      <c r="AA82" s="113"/>
      <c r="AB82" s="113"/>
      <c r="AC82" s="113"/>
      <c r="AD82" s="113"/>
      <c r="AE82" s="113"/>
    </row>
    <row r="83" spans="1:65" s="2" customFormat="1" ht="22.9" customHeight="1">
      <c r="A83" s="30"/>
      <c r="B83" s="31"/>
      <c r="C83" s="62" t="s">
        <v>115</v>
      </c>
      <c r="D83" s="30"/>
      <c r="E83" s="30"/>
      <c r="F83" s="30"/>
      <c r="G83" s="30"/>
      <c r="H83" s="30"/>
      <c r="I83" s="30"/>
      <c r="J83" s="119">
        <f>BK83</f>
        <v>0</v>
      </c>
      <c r="K83" s="30"/>
      <c r="L83" s="31"/>
      <c r="M83" s="58"/>
      <c r="N83" s="49"/>
      <c r="O83" s="59"/>
      <c r="P83" s="120">
        <f>P84</f>
        <v>0</v>
      </c>
      <c r="Q83" s="59"/>
      <c r="R83" s="120">
        <f>R84</f>
        <v>0</v>
      </c>
      <c r="S83" s="59"/>
      <c r="T83" s="121">
        <f>T84</f>
        <v>0</v>
      </c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T83" s="18" t="s">
        <v>73</v>
      </c>
      <c r="AU83" s="18" t="s">
        <v>100</v>
      </c>
      <c r="BK83" s="122">
        <f>BK84</f>
        <v>0</v>
      </c>
    </row>
    <row r="84" spans="1:65" s="12" customFormat="1" ht="25.9" customHeight="1">
      <c r="B84" s="123"/>
      <c r="D84" s="124" t="s">
        <v>73</v>
      </c>
      <c r="E84" s="125" t="s">
        <v>538</v>
      </c>
      <c r="F84" s="125" t="s">
        <v>539</v>
      </c>
      <c r="J84" s="126">
        <f>BK84</f>
        <v>0</v>
      </c>
      <c r="L84" s="123"/>
      <c r="M84" s="127"/>
      <c r="N84" s="128"/>
      <c r="O84" s="128"/>
      <c r="P84" s="129">
        <f>P85+P92+P98</f>
        <v>0</v>
      </c>
      <c r="Q84" s="128"/>
      <c r="R84" s="129">
        <f>R85+R92+R98</f>
        <v>0</v>
      </c>
      <c r="S84" s="128"/>
      <c r="T84" s="130">
        <f>T85+T92+T98</f>
        <v>0</v>
      </c>
      <c r="AR84" s="124" t="s">
        <v>136</v>
      </c>
      <c r="AT84" s="131" t="s">
        <v>73</v>
      </c>
      <c r="AU84" s="131" t="s">
        <v>74</v>
      </c>
      <c r="AY84" s="124" t="s">
        <v>119</v>
      </c>
      <c r="BK84" s="132">
        <f>BK85+BK92+BK98</f>
        <v>0</v>
      </c>
    </row>
    <row r="85" spans="1:65" s="12" customFormat="1" ht="22.9" customHeight="1">
      <c r="B85" s="123"/>
      <c r="D85" s="124" t="s">
        <v>73</v>
      </c>
      <c r="E85" s="133" t="s">
        <v>540</v>
      </c>
      <c r="F85" s="133" t="s">
        <v>541</v>
      </c>
      <c r="J85" s="134">
        <f>BK85</f>
        <v>0</v>
      </c>
      <c r="L85" s="123"/>
      <c r="M85" s="127"/>
      <c r="N85" s="128"/>
      <c r="O85" s="128"/>
      <c r="P85" s="129">
        <f>SUM(P86:P91)</f>
        <v>0</v>
      </c>
      <c r="Q85" s="128"/>
      <c r="R85" s="129">
        <f>SUM(R86:R91)</f>
        <v>0</v>
      </c>
      <c r="S85" s="128"/>
      <c r="T85" s="130">
        <f>SUM(T86:T91)</f>
        <v>0</v>
      </c>
      <c r="AR85" s="124" t="s">
        <v>136</v>
      </c>
      <c r="AT85" s="131" t="s">
        <v>73</v>
      </c>
      <c r="AU85" s="131" t="s">
        <v>82</v>
      </c>
      <c r="AY85" s="124" t="s">
        <v>119</v>
      </c>
      <c r="BK85" s="132">
        <f>SUM(BK86:BK91)</f>
        <v>0</v>
      </c>
    </row>
    <row r="86" spans="1:65" s="2" customFormat="1" ht="24.2" customHeight="1">
      <c r="A86" s="30"/>
      <c r="B86" s="135"/>
      <c r="C86" s="136" t="s">
        <v>82</v>
      </c>
      <c r="D86" s="136" t="s">
        <v>122</v>
      </c>
      <c r="E86" s="137" t="s">
        <v>542</v>
      </c>
      <c r="F86" s="138" t="s">
        <v>543</v>
      </c>
      <c r="G86" s="139" t="s">
        <v>125</v>
      </c>
      <c r="H86" s="140">
        <v>1</v>
      </c>
      <c r="I86" s="141">
        <v>0</v>
      </c>
      <c r="J86" s="141">
        <f>ROUND(I86*H86,2)</f>
        <v>0</v>
      </c>
      <c r="K86" s="138" t="s">
        <v>3</v>
      </c>
      <c r="L86" s="31"/>
      <c r="M86" s="142" t="s">
        <v>3</v>
      </c>
      <c r="N86" s="143" t="s">
        <v>45</v>
      </c>
      <c r="O86" s="144">
        <v>0</v>
      </c>
      <c r="P86" s="144">
        <f>O86*H86</f>
        <v>0</v>
      </c>
      <c r="Q86" s="144">
        <v>0</v>
      </c>
      <c r="R86" s="144">
        <f>Q86*H86</f>
        <v>0</v>
      </c>
      <c r="S86" s="144">
        <v>0</v>
      </c>
      <c r="T86" s="145">
        <f>S86*H86</f>
        <v>0</v>
      </c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R86" s="146" t="s">
        <v>544</v>
      </c>
      <c r="AT86" s="146" t="s">
        <v>122</v>
      </c>
      <c r="AU86" s="146" t="s">
        <v>84</v>
      </c>
      <c r="AY86" s="18" t="s">
        <v>119</v>
      </c>
      <c r="BE86" s="147">
        <f>IF(N86="základní",J86,0)</f>
        <v>0</v>
      </c>
      <c r="BF86" s="147">
        <f>IF(N86="snížená",J86,0)</f>
        <v>0</v>
      </c>
      <c r="BG86" s="147">
        <f>IF(N86="zákl. přenesená",J86,0)</f>
        <v>0</v>
      </c>
      <c r="BH86" s="147">
        <f>IF(N86="sníž. přenesená",J86,0)</f>
        <v>0</v>
      </c>
      <c r="BI86" s="147">
        <f>IF(N86="nulová",J86,0)</f>
        <v>0</v>
      </c>
      <c r="BJ86" s="18" t="s">
        <v>82</v>
      </c>
      <c r="BK86" s="147">
        <f>ROUND(I86*H86,2)</f>
        <v>0</v>
      </c>
      <c r="BL86" s="18" t="s">
        <v>544</v>
      </c>
      <c r="BM86" s="146" t="s">
        <v>545</v>
      </c>
    </row>
    <row r="87" spans="1:65" s="2" customFormat="1" ht="33" customHeight="1">
      <c r="A87" s="30"/>
      <c r="B87" s="135"/>
      <c r="C87" s="136" t="s">
        <v>84</v>
      </c>
      <c r="D87" s="136" t="s">
        <v>122</v>
      </c>
      <c r="E87" s="137" t="s">
        <v>546</v>
      </c>
      <c r="F87" s="138" t="s">
        <v>547</v>
      </c>
      <c r="G87" s="139" t="s">
        <v>125</v>
      </c>
      <c r="H87" s="140">
        <v>1</v>
      </c>
      <c r="I87" s="141">
        <v>0</v>
      </c>
      <c r="J87" s="141">
        <f>ROUND(I87*H87,2)</f>
        <v>0</v>
      </c>
      <c r="K87" s="138" t="s">
        <v>3</v>
      </c>
      <c r="L87" s="31"/>
      <c r="M87" s="142" t="s">
        <v>3</v>
      </c>
      <c r="N87" s="143" t="s">
        <v>45</v>
      </c>
      <c r="O87" s="144">
        <v>0</v>
      </c>
      <c r="P87" s="144">
        <f>O87*H87</f>
        <v>0</v>
      </c>
      <c r="Q87" s="144">
        <v>0</v>
      </c>
      <c r="R87" s="144">
        <f>Q87*H87</f>
        <v>0</v>
      </c>
      <c r="S87" s="144">
        <v>0</v>
      </c>
      <c r="T87" s="145">
        <f>S87*H87</f>
        <v>0</v>
      </c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R87" s="146" t="s">
        <v>544</v>
      </c>
      <c r="AT87" s="146" t="s">
        <v>122</v>
      </c>
      <c r="AU87" s="146" t="s">
        <v>84</v>
      </c>
      <c r="AY87" s="18" t="s">
        <v>119</v>
      </c>
      <c r="BE87" s="147">
        <f>IF(N87="základní",J87,0)</f>
        <v>0</v>
      </c>
      <c r="BF87" s="147">
        <f>IF(N87="snížená",J87,0)</f>
        <v>0</v>
      </c>
      <c r="BG87" s="147">
        <f>IF(N87="zákl. přenesená",J87,0)</f>
        <v>0</v>
      </c>
      <c r="BH87" s="147">
        <f>IF(N87="sníž. přenesená",J87,0)</f>
        <v>0</v>
      </c>
      <c r="BI87" s="147">
        <f>IF(N87="nulová",J87,0)</f>
        <v>0</v>
      </c>
      <c r="BJ87" s="18" t="s">
        <v>82</v>
      </c>
      <c r="BK87" s="147">
        <f>ROUND(I87*H87,2)</f>
        <v>0</v>
      </c>
      <c r="BL87" s="18" t="s">
        <v>544</v>
      </c>
      <c r="BM87" s="146" t="s">
        <v>548</v>
      </c>
    </row>
    <row r="88" spans="1:65" s="2" customFormat="1" ht="39">
      <c r="A88" s="30"/>
      <c r="B88" s="31"/>
      <c r="C88" s="30"/>
      <c r="D88" s="161" t="s">
        <v>167</v>
      </c>
      <c r="E88" s="30"/>
      <c r="F88" s="162" t="s">
        <v>549</v>
      </c>
      <c r="G88" s="30"/>
      <c r="H88" s="30"/>
      <c r="I88" s="30"/>
      <c r="J88" s="30"/>
      <c r="K88" s="30"/>
      <c r="L88" s="31"/>
      <c r="M88" s="163"/>
      <c r="N88" s="164"/>
      <c r="O88" s="51"/>
      <c r="P88" s="51"/>
      <c r="Q88" s="51"/>
      <c r="R88" s="51"/>
      <c r="S88" s="51"/>
      <c r="T88" s="52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T88" s="18" t="s">
        <v>167</v>
      </c>
      <c r="AU88" s="18" t="s">
        <v>84</v>
      </c>
    </row>
    <row r="89" spans="1:65" s="2" customFormat="1" ht="16.5" customHeight="1">
      <c r="A89" s="30"/>
      <c r="B89" s="135"/>
      <c r="C89" s="136" t="s">
        <v>118</v>
      </c>
      <c r="D89" s="136" t="s">
        <v>122</v>
      </c>
      <c r="E89" s="137" t="s">
        <v>550</v>
      </c>
      <c r="F89" s="138" t="s">
        <v>551</v>
      </c>
      <c r="G89" s="139" t="s">
        <v>125</v>
      </c>
      <c r="H89" s="140">
        <v>1</v>
      </c>
      <c r="I89" s="141">
        <v>0</v>
      </c>
      <c r="J89" s="141">
        <f>ROUND(I89*H89,2)</f>
        <v>0</v>
      </c>
      <c r="K89" s="138" t="s">
        <v>3</v>
      </c>
      <c r="L89" s="31"/>
      <c r="M89" s="142" t="s">
        <v>3</v>
      </c>
      <c r="N89" s="143" t="s">
        <v>45</v>
      </c>
      <c r="O89" s="144">
        <v>0</v>
      </c>
      <c r="P89" s="144">
        <f>O89*H89</f>
        <v>0</v>
      </c>
      <c r="Q89" s="144">
        <v>0</v>
      </c>
      <c r="R89" s="144">
        <f>Q89*H89</f>
        <v>0</v>
      </c>
      <c r="S89" s="144">
        <v>0</v>
      </c>
      <c r="T89" s="145">
        <f>S89*H89</f>
        <v>0</v>
      </c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R89" s="146" t="s">
        <v>544</v>
      </c>
      <c r="AT89" s="146" t="s">
        <v>122</v>
      </c>
      <c r="AU89" s="146" t="s">
        <v>84</v>
      </c>
      <c r="AY89" s="18" t="s">
        <v>119</v>
      </c>
      <c r="BE89" s="147">
        <f>IF(N89="základní",J89,0)</f>
        <v>0</v>
      </c>
      <c r="BF89" s="147">
        <f>IF(N89="snížená",J89,0)</f>
        <v>0</v>
      </c>
      <c r="BG89" s="147">
        <f>IF(N89="zákl. přenesená",J89,0)</f>
        <v>0</v>
      </c>
      <c r="BH89" s="147">
        <f>IF(N89="sníž. přenesená",J89,0)</f>
        <v>0</v>
      </c>
      <c r="BI89" s="147">
        <f>IF(N89="nulová",J89,0)</f>
        <v>0</v>
      </c>
      <c r="BJ89" s="18" t="s">
        <v>82</v>
      </c>
      <c r="BK89" s="147">
        <f>ROUND(I89*H89,2)</f>
        <v>0</v>
      </c>
      <c r="BL89" s="18" t="s">
        <v>544</v>
      </c>
      <c r="BM89" s="146" t="s">
        <v>552</v>
      </c>
    </row>
    <row r="90" spans="1:65" s="2" customFormat="1" ht="16.5" customHeight="1">
      <c r="A90" s="30"/>
      <c r="B90" s="135"/>
      <c r="C90" s="136" t="s">
        <v>136</v>
      </c>
      <c r="D90" s="136" t="s">
        <v>122</v>
      </c>
      <c r="E90" s="137" t="s">
        <v>553</v>
      </c>
      <c r="F90" s="138" t="s">
        <v>554</v>
      </c>
      <c r="G90" s="139" t="s">
        <v>125</v>
      </c>
      <c r="H90" s="140">
        <v>1</v>
      </c>
      <c r="I90" s="141">
        <v>0</v>
      </c>
      <c r="J90" s="141">
        <f>ROUND(I90*H90,2)</f>
        <v>0</v>
      </c>
      <c r="K90" s="138" t="s">
        <v>3</v>
      </c>
      <c r="L90" s="31"/>
      <c r="M90" s="142" t="s">
        <v>3</v>
      </c>
      <c r="N90" s="143" t="s">
        <v>45</v>
      </c>
      <c r="O90" s="144">
        <v>0</v>
      </c>
      <c r="P90" s="144">
        <f>O90*H90</f>
        <v>0</v>
      </c>
      <c r="Q90" s="144">
        <v>0</v>
      </c>
      <c r="R90" s="144">
        <f>Q90*H90</f>
        <v>0</v>
      </c>
      <c r="S90" s="144">
        <v>0</v>
      </c>
      <c r="T90" s="145">
        <f>S90*H90</f>
        <v>0</v>
      </c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R90" s="146" t="s">
        <v>544</v>
      </c>
      <c r="AT90" s="146" t="s">
        <v>122</v>
      </c>
      <c r="AU90" s="146" t="s">
        <v>84</v>
      </c>
      <c r="AY90" s="18" t="s">
        <v>119</v>
      </c>
      <c r="BE90" s="147">
        <f>IF(N90="základní",J90,0)</f>
        <v>0</v>
      </c>
      <c r="BF90" s="147">
        <f>IF(N90="snížená",J90,0)</f>
        <v>0</v>
      </c>
      <c r="BG90" s="147">
        <f>IF(N90="zákl. přenesená",J90,0)</f>
        <v>0</v>
      </c>
      <c r="BH90" s="147">
        <f>IF(N90="sníž. přenesená",J90,0)</f>
        <v>0</v>
      </c>
      <c r="BI90" s="147">
        <f>IF(N90="nulová",J90,0)</f>
        <v>0</v>
      </c>
      <c r="BJ90" s="18" t="s">
        <v>82</v>
      </c>
      <c r="BK90" s="147">
        <f>ROUND(I90*H90,2)</f>
        <v>0</v>
      </c>
      <c r="BL90" s="18" t="s">
        <v>544</v>
      </c>
      <c r="BM90" s="146" t="s">
        <v>555</v>
      </c>
    </row>
    <row r="91" spans="1:65" s="2" customFormat="1" ht="16.5" customHeight="1">
      <c r="A91" s="30"/>
      <c r="B91" s="135"/>
      <c r="C91" s="136" t="s">
        <v>140</v>
      </c>
      <c r="D91" s="136" t="s">
        <v>122</v>
      </c>
      <c r="E91" s="137" t="s">
        <v>556</v>
      </c>
      <c r="F91" s="138" t="s">
        <v>557</v>
      </c>
      <c r="G91" s="139" t="s">
        <v>125</v>
      </c>
      <c r="H91" s="140">
        <v>1</v>
      </c>
      <c r="I91" s="141">
        <v>0</v>
      </c>
      <c r="J91" s="141">
        <f>ROUND(I91*H91,2)</f>
        <v>0</v>
      </c>
      <c r="K91" s="138" t="s">
        <v>3</v>
      </c>
      <c r="L91" s="31"/>
      <c r="M91" s="142" t="s">
        <v>3</v>
      </c>
      <c r="N91" s="143" t="s">
        <v>45</v>
      </c>
      <c r="O91" s="144">
        <v>0</v>
      </c>
      <c r="P91" s="144">
        <f>O91*H91</f>
        <v>0</v>
      </c>
      <c r="Q91" s="144">
        <v>0</v>
      </c>
      <c r="R91" s="144">
        <f>Q91*H91</f>
        <v>0</v>
      </c>
      <c r="S91" s="144">
        <v>0</v>
      </c>
      <c r="T91" s="145">
        <f>S91*H91</f>
        <v>0</v>
      </c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R91" s="146" t="s">
        <v>544</v>
      </c>
      <c r="AT91" s="146" t="s">
        <v>122</v>
      </c>
      <c r="AU91" s="146" t="s">
        <v>84</v>
      </c>
      <c r="AY91" s="18" t="s">
        <v>119</v>
      </c>
      <c r="BE91" s="147">
        <f>IF(N91="základní",J91,0)</f>
        <v>0</v>
      </c>
      <c r="BF91" s="147">
        <f>IF(N91="snížená",J91,0)</f>
        <v>0</v>
      </c>
      <c r="BG91" s="147">
        <f>IF(N91="zákl. přenesená",J91,0)</f>
        <v>0</v>
      </c>
      <c r="BH91" s="147">
        <f>IF(N91="sníž. přenesená",J91,0)</f>
        <v>0</v>
      </c>
      <c r="BI91" s="147">
        <f>IF(N91="nulová",J91,0)</f>
        <v>0</v>
      </c>
      <c r="BJ91" s="18" t="s">
        <v>82</v>
      </c>
      <c r="BK91" s="147">
        <f>ROUND(I91*H91,2)</f>
        <v>0</v>
      </c>
      <c r="BL91" s="18" t="s">
        <v>544</v>
      </c>
      <c r="BM91" s="146" t="s">
        <v>558</v>
      </c>
    </row>
    <row r="92" spans="1:65" s="12" customFormat="1" ht="22.9" customHeight="1">
      <c r="B92" s="123"/>
      <c r="D92" s="124" t="s">
        <v>73</v>
      </c>
      <c r="E92" s="133" t="s">
        <v>559</v>
      </c>
      <c r="F92" s="133" t="s">
        <v>560</v>
      </c>
      <c r="J92" s="134">
        <f>BK92</f>
        <v>0</v>
      </c>
      <c r="L92" s="123"/>
      <c r="M92" s="127"/>
      <c r="N92" s="128"/>
      <c r="O92" s="128"/>
      <c r="P92" s="129">
        <f>SUM(P93:P97)</f>
        <v>0</v>
      </c>
      <c r="Q92" s="128"/>
      <c r="R92" s="129">
        <f>SUM(R93:R97)</f>
        <v>0</v>
      </c>
      <c r="S92" s="128"/>
      <c r="T92" s="130">
        <f>SUM(T93:T97)</f>
        <v>0</v>
      </c>
      <c r="AR92" s="124" t="s">
        <v>136</v>
      </c>
      <c r="AT92" s="131" t="s">
        <v>73</v>
      </c>
      <c r="AU92" s="131" t="s">
        <v>82</v>
      </c>
      <c r="AY92" s="124" t="s">
        <v>119</v>
      </c>
      <c r="BK92" s="132">
        <f>SUM(BK93:BK97)</f>
        <v>0</v>
      </c>
    </row>
    <row r="93" spans="1:65" s="2" customFormat="1" ht="21.75" customHeight="1">
      <c r="A93" s="30"/>
      <c r="B93" s="135"/>
      <c r="C93" s="136" t="s">
        <v>144</v>
      </c>
      <c r="D93" s="136" t="s">
        <v>122</v>
      </c>
      <c r="E93" s="137" t="s">
        <v>561</v>
      </c>
      <c r="F93" s="138" t="s">
        <v>562</v>
      </c>
      <c r="G93" s="139" t="s">
        <v>563</v>
      </c>
      <c r="H93" s="140">
        <v>1</v>
      </c>
      <c r="I93" s="141">
        <v>0</v>
      </c>
      <c r="J93" s="141">
        <f>ROUND(I93*H93,2)</f>
        <v>0</v>
      </c>
      <c r="K93" s="138" t="s">
        <v>3</v>
      </c>
      <c r="L93" s="31"/>
      <c r="M93" s="142" t="s">
        <v>3</v>
      </c>
      <c r="N93" s="143" t="s">
        <v>45</v>
      </c>
      <c r="O93" s="144">
        <v>0</v>
      </c>
      <c r="P93" s="144">
        <f>O93*H93</f>
        <v>0</v>
      </c>
      <c r="Q93" s="144">
        <v>0</v>
      </c>
      <c r="R93" s="144">
        <f>Q93*H93</f>
        <v>0</v>
      </c>
      <c r="S93" s="144">
        <v>0</v>
      </c>
      <c r="T93" s="145">
        <f>S93*H93</f>
        <v>0</v>
      </c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R93" s="146" t="s">
        <v>544</v>
      </c>
      <c r="AT93" s="146" t="s">
        <v>122</v>
      </c>
      <c r="AU93" s="146" t="s">
        <v>84</v>
      </c>
      <c r="AY93" s="18" t="s">
        <v>119</v>
      </c>
      <c r="BE93" s="147">
        <f>IF(N93="základní",J93,0)</f>
        <v>0</v>
      </c>
      <c r="BF93" s="147">
        <f>IF(N93="snížená",J93,0)</f>
        <v>0</v>
      </c>
      <c r="BG93" s="147">
        <f>IF(N93="zákl. přenesená",J93,0)</f>
        <v>0</v>
      </c>
      <c r="BH93" s="147">
        <f>IF(N93="sníž. přenesená",J93,0)</f>
        <v>0</v>
      </c>
      <c r="BI93" s="147">
        <f>IF(N93="nulová",J93,0)</f>
        <v>0</v>
      </c>
      <c r="BJ93" s="18" t="s">
        <v>82</v>
      </c>
      <c r="BK93" s="147">
        <f>ROUND(I93*H93,2)</f>
        <v>0</v>
      </c>
      <c r="BL93" s="18" t="s">
        <v>544</v>
      </c>
      <c r="BM93" s="146" t="s">
        <v>564</v>
      </c>
    </row>
    <row r="94" spans="1:65" s="2" customFormat="1" ht="21.75" customHeight="1">
      <c r="A94" s="30"/>
      <c r="B94" s="135"/>
      <c r="C94" s="136" t="s">
        <v>172</v>
      </c>
      <c r="D94" s="136" t="s">
        <v>122</v>
      </c>
      <c r="E94" s="137" t="s">
        <v>565</v>
      </c>
      <c r="F94" s="138" t="s">
        <v>566</v>
      </c>
      <c r="G94" s="139" t="s">
        <v>563</v>
      </c>
      <c r="H94" s="140">
        <v>1</v>
      </c>
      <c r="I94" s="141">
        <v>0</v>
      </c>
      <c r="J94" s="141">
        <f>ROUND(I94*H94,2)</f>
        <v>0</v>
      </c>
      <c r="K94" s="138" t="s">
        <v>3</v>
      </c>
      <c r="L94" s="31"/>
      <c r="M94" s="142" t="s">
        <v>3</v>
      </c>
      <c r="N94" s="143" t="s">
        <v>45</v>
      </c>
      <c r="O94" s="144">
        <v>0</v>
      </c>
      <c r="P94" s="144">
        <f>O94*H94</f>
        <v>0</v>
      </c>
      <c r="Q94" s="144">
        <v>0</v>
      </c>
      <c r="R94" s="144">
        <f>Q94*H94</f>
        <v>0</v>
      </c>
      <c r="S94" s="144">
        <v>0</v>
      </c>
      <c r="T94" s="145">
        <f>S94*H94</f>
        <v>0</v>
      </c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R94" s="146" t="s">
        <v>544</v>
      </c>
      <c r="AT94" s="146" t="s">
        <v>122</v>
      </c>
      <c r="AU94" s="146" t="s">
        <v>84</v>
      </c>
      <c r="AY94" s="18" t="s">
        <v>119</v>
      </c>
      <c r="BE94" s="147">
        <f>IF(N94="základní",J94,0)</f>
        <v>0</v>
      </c>
      <c r="BF94" s="147">
        <f>IF(N94="snížená",J94,0)</f>
        <v>0</v>
      </c>
      <c r="BG94" s="147">
        <f>IF(N94="zákl. přenesená",J94,0)</f>
        <v>0</v>
      </c>
      <c r="BH94" s="147">
        <f>IF(N94="sníž. přenesená",J94,0)</f>
        <v>0</v>
      </c>
      <c r="BI94" s="147">
        <f>IF(N94="nulová",J94,0)</f>
        <v>0</v>
      </c>
      <c r="BJ94" s="18" t="s">
        <v>82</v>
      </c>
      <c r="BK94" s="147">
        <f>ROUND(I94*H94,2)</f>
        <v>0</v>
      </c>
      <c r="BL94" s="18" t="s">
        <v>544</v>
      </c>
      <c r="BM94" s="146" t="s">
        <v>567</v>
      </c>
    </row>
    <row r="95" spans="1:65" s="2" customFormat="1" ht="16.5" customHeight="1">
      <c r="A95" s="30"/>
      <c r="B95" s="135"/>
      <c r="C95" s="136" t="s">
        <v>211</v>
      </c>
      <c r="D95" s="136" t="s">
        <v>122</v>
      </c>
      <c r="E95" s="137" t="s">
        <v>568</v>
      </c>
      <c r="F95" s="138" t="s">
        <v>569</v>
      </c>
      <c r="G95" s="139" t="s">
        <v>563</v>
      </c>
      <c r="H95" s="140">
        <v>1</v>
      </c>
      <c r="I95" s="141">
        <v>0</v>
      </c>
      <c r="J95" s="141">
        <f>ROUND(I95*H95,2)</f>
        <v>0</v>
      </c>
      <c r="K95" s="138" t="s">
        <v>3</v>
      </c>
      <c r="L95" s="31"/>
      <c r="M95" s="142" t="s">
        <v>3</v>
      </c>
      <c r="N95" s="143" t="s">
        <v>45</v>
      </c>
      <c r="O95" s="144">
        <v>0</v>
      </c>
      <c r="P95" s="144">
        <f>O95*H95</f>
        <v>0</v>
      </c>
      <c r="Q95" s="144">
        <v>0</v>
      </c>
      <c r="R95" s="144">
        <f>Q95*H95</f>
        <v>0</v>
      </c>
      <c r="S95" s="144">
        <v>0</v>
      </c>
      <c r="T95" s="145">
        <f>S95*H95</f>
        <v>0</v>
      </c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  <c r="AR95" s="146" t="s">
        <v>544</v>
      </c>
      <c r="AT95" s="146" t="s">
        <v>122</v>
      </c>
      <c r="AU95" s="146" t="s">
        <v>84</v>
      </c>
      <c r="AY95" s="18" t="s">
        <v>119</v>
      </c>
      <c r="BE95" s="147">
        <f>IF(N95="základní",J95,0)</f>
        <v>0</v>
      </c>
      <c r="BF95" s="147">
        <f>IF(N95="snížená",J95,0)</f>
        <v>0</v>
      </c>
      <c r="BG95" s="147">
        <f>IF(N95="zákl. přenesená",J95,0)</f>
        <v>0</v>
      </c>
      <c r="BH95" s="147">
        <f>IF(N95="sníž. přenesená",J95,0)</f>
        <v>0</v>
      </c>
      <c r="BI95" s="147">
        <f>IF(N95="nulová",J95,0)</f>
        <v>0</v>
      </c>
      <c r="BJ95" s="18" t="s">
        <v>82</v>
      </c>
      <c r="BK95" s="147">
        <f>ROUND(I95*H95,2)</f>
        <v>0</v>
      </c>
      <c r="BL95" s="18" t="s">
        <v>544</v>
      </c>
      <c r="BM95" s="146" t="s">
        <v>570</v>
      </c>
    </row>
    <row r="96" spans="1:65" s="2" customFormat="1" ht="16.5" customHeight="1">
      <c r="A96" s="30"/>
      <c r="B96" s="135"/>
      <c r="C96" s="136" t="s">
        <v>232</v>
      </c>
      <c r="D96" s="136" t="s">
        <v>122</v>
      </c>
      <c r="E96" s="137" t="s">
        <v>571</v>
      </c>
      <c r="F96" s="138" t="s">
        <v>572</v>
      </c>
      <c r="G96" s="139" t="s">
        <v>563</v>
      </c>
      <c r="H96" s="140">
        <v>1</v>
      </c>
      <c r="I96" s="141">
        <v>0</v>
      </c>
      <c r="J96" s="141">
        <f>ROUND(I96*H96,2)</f>
        <v>0</v>
      </c>
      <c r="K96" s="138" t="s">
        <v>3</v>
      </c>
      <c r="L96" s="31"/>
      <c r="M96" s="142" t="s">
        <v>3</v>
      </c>
      <c r="N96" s="143" t="s">
        <v>45</v>
      </c>
      <c r="O96" s="144">
        <v>0</v>
      </c>
      <c r="P96" s="144">
        <f>O96*H96</f>
        <v>0</v>
      </c>
      <c r="Q96" s="144">
        <v>0</v>
      </c>
      <c r="R96" s="144">
        <f>Q96*H96</f>
        <v>0</v>
      </c>
      <c r="S96" s="144">
        <v>0</v>
      </c>
      <c r="T96" s="145">
        <f>S96*H96</f>
        <v>0</v>
      </c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R96" s="146" t="s">
        <v>544</v>
      </c>
      <c r="AT96" s="146" t="s">
        <v>122</v>
      </c>
      <c r="AU96" s="146" t="s">
        <v>84</v>
      </c>
      <c r="AY96" s="18" t="s">
        <v>119</v>
      </c>
      <c r="BE96" s="147">
        <f>IF(N96="základní",J96,0)</f>
        <v>0</v>
      </c>
      <c r="BF96" s="147">
        <f>IF(N96="snížená",J96,0)</f>
        <v>0</v>
      </c>
      <c r="BG96" s="147">
        <f>IF(N96="zákl. přenesená",J96,0)</f>
        <v>0</v>
      </c>
      <c r="BH96" s="147">
        <f>IF(N96="sníž. přenesená",J96,0)</f>
        <v>0</v>
      </c>
      <c r="BI96" s="147">
        <f>IF(N96="nulová",J96,0)</f>
        <v>0</v>
      </c>
      <c r="BJ96" s="18" t="s">
        <v>82</v>
      </c>
      <c r="BK96" s="147">
        <f>ROUND(I96*H96,2)</f>
        <v>0</v>
      </c>
      <c r="BL96" s="18" t="s">
        <v>544</v>
      </c>
      <c r="BM96" s="146" t="s">
        <v>573</v>
      </c>
    </row>
    <row r="97" spans="1:65" s="2" customFormat="1" ht="16.5" customHeight="1">
      <c r="A97" s="30"/>
      <c r="B97" s="135"/>
      <c r="C97" s="136" t="s">
        <v>237</v>
      </c>
      <c r="D97" s="136" t="s">
        <v>122</v>
      </c>
      <c r="E97" s="137" t="s">
        <v>574</v>
      </c>
      <c r="F97" s="138" t="s">
        <v>575</v>
      </c>
      <c r="G97" s="139" t="s">
        <v>563</v>
      </c>
      <c r="H97" s="140">
        <v>1</v>
      </c>
      <c r="I97" s="141">
        <v>0</v>
      </c>
      <c r="J97" s="141">
        <f>ROUND(I97*H97,2)</f>
        <v>0</v>
      </c>
      <c r="K97" s="138" t="s">
        <v>3</v>
      </c>
      <c r="L97" s="31"/>
      <c r="M97" s="142" t="s">
        <v>3</v>
      </c>
      <c r="N97" s="143" t="s">
        <v>45</v>
      </c>
      <c r="O97" s="144">
        <v>0</v>
      </c>
      <c r="P97" s="144">
        <f>O97*H97</f>
        <v>0</v>
      </c>
      <c r="Q97" s="144">
        <v>0</v>
      </c>
      <c r="R97" s="144">
        <f>Q97*H97</f>
        <v>0</v>
      </c>
      <c r="S97" s="144">
        <v>0</v>
      </c>
      <c r="T97" s="145">
        <f>S97*H97</f>
        <v>0</v>
      </c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R97" s="146" t="s">
        <v>544</v>
      </c>
      <c r="AT97" s="146" t="s">
        <v>122</v>
      </c>
      <c r="AU97" s="146" t="s">
        <v>84</v>
      </c>
      <c r="AY97" s="18" t="s">
        <v>119</v>
      </c>
      <c r="BE97" s="147">
        <f>IF(N97="základní",J97,0)</f>
        <v>0</v>
      </c>
      <c r="BF97" s="147">
        <f>IF(N97="snížená",J97,0)</f>
        <v>0</v>
      </c>
      <c r="BG97" s="147">
        <f>IF(N97="zákl. přenesená",J97,0)</f>
        <v>0</v>
      </c>
      <c r="BH97" s="147">
        <f>IF(N97="sníž. přenesená",J97,0)</f>
        <v>0</v>
      </c>
      <c r="BI97" s="147">
        <f>IF(N97="nulová",J97,0)</f>
        <v>0</v>
      </c>
      <c r="BJ97" s="18" t="s">
        <v>82</v>
      </c>
      <c r="BK97" s="147">
        <f>ROUND(I97*H97,2)</f>
        <v>0</v>
      </c>
      <c r="BL97" s="18" t="s">
        <v>544</v>
      </c>
      <c r="BM97" s="146" t="s">
        <v>576</v>
      </c>
    </row>
    <row r="98" spans="1:65" s="12" customFormat="1" ht="22.9" customHeight="1">
      <c r="B98" s="123"/>
      <c r="D98" s="124" t="s">
        <v>73</v>
      </c>
      <c r="E98" s="133" t="s">
        <v>577</v>
      </c>
      <c r="F98" s="133" t="s">
        <v>578</v>
      </c>
      <c r="J98" s="134">
        <f>BK98</f>
        <v>0</v>
      </c>
      <c r="L98" s="123"/>
      <c r="M98" s="127"/>
      <c r="N98" s="128"/>
      <c r="O98" s="128"/>
      <c r="P98" s="129">
        <f>P99</f>
        <v>0</v>
      </c>
      <c r="Q98" s="128"/>
      <c r="R98" s="129">
        <f>R99</f>
        <v>0</v>
      </c>
      <c r="S98" s="128"/>
      <c r="T98" s="130">
        <f>T99</f>
        <v>0</v>
      </c>
      <c r="AR98" s="124" t="s">
        <v>140</v>
      </c>
      <c r="AT98" s="131" t="s">
        <v>73</v>
      </c>
      <c r="AU98" s="131" t="s">
        <v>82</v>
      </c>
      <c r="AY98" s="124" t="s">
        <v>119</v>
      </c>
      <c r="BK98" s="132">
        <f>BK99</f>
        <v>0</v>
      </c>
    </row>
    <row r="99" spans="1:65" s="2" customFormat="1" ht="24.2" customHeight="1">
      <c r="A99" s="30"/>
      <c r="B99" s="135"/>
      <c r="C99" s="136" t="s">
        <v>243</v>
      </c>
      <c r="D99" s="136" t="s">
        <v>122</v>
      </c>
      <c r="E99" s="137" t="s">
        <v>579</v>
      </c>
      <c r="F99" s="138" t="s">
        <v>580</v>
      </c>
      <c r="G99" s="139" t="s">
        <v>125</v>
      </c>
      <c r="H99" s="140">
        <v>1</v>
      </c>
      <c r="I99" s="141">
        <v>0</v>
      </c>
      <c r="J99" s="141">
        <f>ROUND(I99*H99,2)</f>
        <v>0</v>
      </c>
      <c r="K99" s="138" t="s">
        <v>3</v>
      </c>
      <c r="L99" s="31"/>
      <c r="M99" s="157" t="s">
        <v>3</v>
      </c>
      <c r="N99" s="158" t="s">
        <v>45</v>
      </c>
      <c r="O99" s="159">
        <v>0</v>
      </c>
      <c r="P99" s="159">
        <f>O99*H99</f>
        <v>0</v>
      </c>
      <c r="Q99" s="159">
        <v>0</v>
      </c>
      <c r="R99" s="159">
        <f>Q99*H99</f>
        <v>0</v>
      </c>
      <c r="S99" s="159">
        <v>0</v>
      </c>
      <c r="T99" s="160">
        <f>S99*H99</f>
        <v>0</v>
      </c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  <c r="AR99" s="146" t="s">
        <v>544</v>
      </c>
      <c r="AT99" s="146" t="s">
        <v>122</v>
      </c>
      <c r="AU99" s="146" t="s">
        <v>84</v>
      </c>
      <c r="AY99" s="18" t="s">
        <v>119</v>
      </c>
      <c r="BE99" s="147">
        <f>IF(N99="základní",J99,0)</f>
        <v>0</v>
      </c>
      <c r="BF99" s="147">
        <f>IF(N99="snížená",J99,0)</f>
        <v>0</v>
      </c>
      <c r="BG99" s="147">
        <f>IF(N99="zákl. přenesená",J99,0)</f>
        <v>0</v>
      </c>
      <c r="BH99" s="147">
        <f>IF(N99="sníž. přenesená",J99,0)</f>
        <v>0</v>
      </c>
      <c r="BI99" s="147">
        <f>IF(N99="nulová",J99,0)</f>
        <v>0</v>
      </c>
      <c r="BJ99" s="18" t="s">
        <v>82</v>
      </c>
      <c r="BK99" s="147">
        <f>ROUND(I99*H99,2)</f>
        <v>0</v>
      </c>
      <c r="BL99" s="18" t="s">
        <v>544</v>
      </c>
      <c r="BM99" s="146" t="s">
        <v>581</v>
      </c>
    </row>
    <row r="100" spans="1:65" s="2" customFormat="1" ht="6.95" customHeight="1">
      <c r="A100" s="30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31"/>
      <c r="M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</sheetData>
  <autoFilter ref="C82:K99" xr:uid="{00000000-0009-0000-0000-000004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219"/>
  <sheetViews>
    <sheetView showGridLines="0" topLeftCell="A98" zoomScale="110" zoomScaleNormal="110" workbookViewId="0"/>
  </sheetViews>
  <sheetFormatPr defaultRowHeight="15"/>
  <cols>
    <col min="1" max="1" width="8.33203125" style="183" customWidth="1"/>
    <col min="2" max="2" width="1.6640625" style="183" customWidth="1"/>
    <col min="3" max="4" width="5" style="183" customWidth="1"/>
    <col min="5" max="5" width="11.6640625" style="183" customWidth="1"/>
    <col min="6" max="6" width="9.1640625" style="183" customWidth="1"/>
    <col min="7" max="7" width="5" style="183" customWidth="1"/>
    <col min="8" max="8" width="77.83203125" style="183" customWidth="1"/>
    <col min="9" max="10" width="20" style="183" customWidth="1"/>
    <col min="11" max="11" width="1.6640625" style="183" customWidth="1"/>
  </cols>
  <sheetData>
    <row r="1" spans="2:11" s="1" customFormat="1" ht="37.5" customHeight="1"/>
    <row r="2" spans="2:11" s="1" customFormat="1" ht="7.5" customHeight="1">
      <c r="B2" s="184"/>
      <c r="C2" s="185"/>
      <c r="D2" s="185"/>
      <c r="E2" s="185"/>
      <c r="F2" s="185"/>
      <c r="G2" s="185"/>
      <c r="H2" s="185"/>
      <c r="I2" s="185"/>
      <c r="J2" s="185"/>
      <c r="K2" s="186"/>
    </row>
    <row r="3" spans="2:11" s="15" customFormat="1" ht="45" customHeight="1">
      <c r="B3" s="187"/>
      <c r="C3" s="308" t="s">
        <v>582</v>
      </c>
      <c r="D3" s="308"/>
      <c r="E3" s="308"/>
      <c r="F3" s="308"/>
      <c r="G3" s="308"/>
      <c r="H3" s="308"/>
      <c r="I3" s="308"/>
      <c r="J3" s="308"/>
      <c r="K3" s="188"/>
    </row>
    <row r="4" spans="2:11" s="1" customFormat="1" ht="25.5" customHeight="1">
      <c r="B4" s="189"/>
      <c r="C4" s="307" t="s">
        <v>583</v>
      </c>
      <c r="D4" s="307"/>
      <c r="E4" s="307"/>
      <c r="F4" s="307"/>
      <c r="G4" s="307"/>
      <c r="H4" s="307"/>
      <c r="I4" s="307"/>
      <c r="J4" s="307"/>
      <c r="K4" s="190"/>
    </row>
    <row r="5" spans="2:11" s="1" customFormat="1" ht="5.25" customHeight="1">
      <c r="B5" s="189"/>
      <c r="C5" s="191"/>
      <c r="D5" s="191"/>
      <c r="E5" s="191"/>
      <c r="F5" s="191"/>
      <c r="G5" s="191"/>
      <c r="H5" s="191"/>
      <c r="I5" s="191"/>
      <c r="J5" s="191"/>
      <c r="K5" s="190"/>
    </row>
    <row r="6" spans="2:11" s="1" customFormat="1" ht="15" customHeight="1">
      <c r="B6" s="189"/>
      <c r="C6" s="306" t="s">
        <v>584</v>
      </c>
      <c r="D6" s="306"/>
      <c r="E6" s="306"/>
      <c r="F6" s="306"/>
      <c r="G6" s="306"/>
      <c r="H6" s="306"/>
      <c r="I6" s="306"/>
      <c r="J6" s="306"/>
      <c r="K6" s="190"/>
    </row>
    <row r="7" spans="2:11" s="1" customFormat="1" ht="15" customHeight="1">
      <c r="B7" s="193"/>
      <c r="C7" s="306" t="s">
        <v>585</v>
      </c>
      <c r="D7" s="306"/>
      <c r="E7" s="306"/>
      <c r="F7" s="306"/>
      <c r="G7" s="306"/>
      <c r="H7" s="306"/>
      <c r="I7" s="306"/>
      <c r="J7" s="306"/>
      <c r="K7" s="190"/>
    </row>
    <row r="8" spans="2:11" s="1" customFormat="1" ht="12.75" customHeight="1">
      <c r="B8" s="193"/>
      <c r="C8" s="192"/>
      <c r="D8" s="192"/>
      <c r="E8" s="192"/>
      <c r="F8" s="192"/>
      <c r="G8" s="192"/>
      <c r="H8" s="192"/>
      <c r="I8" s="192"/>
      <c r="J8" s="192"/>
      <c r="K8" s="190"/>
    </row>
    <row r="9" spans="2:11" s="1" customFormat="1" ht="15" customHeight="1">
      <c r="B9" s="193"/>
      <c r="C9" s="306" t="s">
        <v>586</v>
      </c>
      <c r="D9" s="306"/>
      <c r="E9" s="306"/>
      <c r="F9" s="306"/>
      <c r="G9" s="306"/>
      <c r="H9" s="306"/>
      <c r="I9" s="306"/>
      <c r="J9" s="306"/>
      <c r="K9" s="190"/>
    </row>
    <row r="10" spans="2:11" s="1" customFormat="1" ht="15" customHeight="1">
      <c r="B10" s="193"/>
      <c r="C10" s="192"/>
      <c r="D10" s="306" t="s">
        <v>587</v>
      </c>
      <c r="E10" s="306"/>
      <c r="F10" s="306"/>
      <c r="G10" s="306"/>
      <c r="H10" s="306"/>
      <c r="I10" s="306"/>
      <c r="J10" s="306"/>
      <c r="K10" s="190"/>
    </row>
    <row r="11" spans="2:11" s="1" customFormat="1" ht="15" customHeight="1">
      <c r="B11" s="193"/>
      <c r="C11" s="194"/>
      <c r="D11" s="306" t="s">
        <v>588</v>
      </c>
      <c r="E11" s="306"/>
      <c r="F11" s="306"/>
      <c r="G11" s="306"/>
      <c r="H11" s="306"/>
      <c r="I11" s="306"/>
      <c r="J11" s="306"/>
      <c r="K11" s="190"/>
    </row>
    <row r="12" spans="2:11" s="1" customFormat="1" ht="15" customHeight="1">
      <c r="B12" s="193"/>
      <c r="C12" s="194"/>
      <c r="D12" s="192"/>
      <c r="E12" s="192"/>
      <c r="F12" s="192"/>
      <c r="G12" s="192"/>
      <c r="H12" s="192"/>
      <c r="I12" s="192"/>
      <c r="J12" s="192"/>
      <c r="K12" s="190"/>
    </row>
    <row r="13" spans="2:11" s="1" customFormat="1" ht="15" customHeight="1">
      <c r="B13" s="193"/>
      <c r="C13" s="194"/>
      <c r="D13" s="195" t="s">
        <v>589</v>
      </c>
      <c r="E13" s="192"/>
      <c r="F13" s="192"/>
      <c r="G13" s="192"/>
      <c r="H13" s="192"/>
      <c r="I13" s="192"/>
      <c r="J13" s="192"/>
      <c r="K13" s="190"/>
    </row>
    <row r="14" spans="2:11" s="1" customFormat="1" ht="12.75" customHeight="1">
      <c r="B14" s="193"/>
      <c r="C14" s="194"/>
      <c r="D14" s="194"/>
      <c r="E14" s="194"/>
      <c r="F14" s="194"/>
      <c r="G14" s="194"/>
      <c r="H14" s="194"/>
      <c r="I14" s="194"/>
      <c r="J14" s="194"/>
      <c r="K14" s="190"/>
    </row>
    <row r="15" spans="2:11" s="1" customFormat="1" ht="15" customHeight="1">
      <c r="B15" s="193"/>
      <c r="C15" s="194"/>
      <c r="D15" s="306" t="s">
        <v>590</v>
      </c>
      <c r="E15" s="306"/>
      <c r="F15" s="306"/>
      <c r="G15" s="306"/>
      <c r="H15" s="306"/>
      <c r="I15" s="306"/>
      <c r="J15" s="306"/>
      <c r="K15" s="190"/>
    </row>
    <row r="16" spans="2:11" s="1" customFormat="1" ht="15" customHeight="1">
      <c r="B16" s="193"/>
      <c r="C16" s="194"/>
      <c r="D16" s="306" t="s">
        <v>591</v>
      </c>
      <c r="E16" s="306"/>
      <c r="F16" s="306"/>
      <c r="G16" s="306"/>
      <c r="H16" s="306"/>
      <c r="I16" s="306"/>
      <c r="J16" s="306"/>
      <c r="K16" s="190"/>
    </row>
    <row r="17" spans="2:11" s="1" customFormat="1" ht="15" customHeight="1">
      <c r="B17" s="193"/>
      <c r="C17" s="194"/>
      <c r="D17" s="306" t="s">
        <v>592</v>
      </c>
      <c r="E17" s="306"/>
      <c r="F17" s="306"/>
      <c r="G17" s="306"/>
      <c r="H17" s="306"/>
      <c r="I17" s="306"/>
      <c r="J17" s="306"/>
      <c r="K17" s="190"/>
    </row>
    <row r="18" spans="2:11" s="1" customFormat="1" ht="15" customHeight="1">
      <c r="B18" s="193"/>
      <c r="C18" s="194"/>
      <c r="D18" s="194"/>
      <c r="E18" s="196" t="s">
        <v>81</v>
      </c>
      <c r="F18" s="306" t="s">
        <v>593</v>
      </c>
      <c r="G18" s="306"/>
      <c r="H18" s="306"/>
      <c r="I18" s="306"/>
      <c r="J18" s="306"/>
      <c r="K18" s="190"/>
    </row>
    <row r="19" spans="2:11" s="1" customFormat="1" ht="15" customHeight="1">
      <c r="B19" s="193"/>
      <c r="C19" s="194"/>
      <c r="D19" s="194"/>
      <c r="E19" s="196" t="s">
        <v>594</v>
      </c>
      <c r="F19" s="306" t="s">
        <v>595</v>
      </c>
      <c r="G19" s="306"/>
      <c r="H19" s="306"/>
      <c r="I19" s="306"/>
      <c r="J19" s="306"/>
      <c r="K19" s="190"/>
    </row>
    <row r="20" spans="2:11" s="1" customFormat="1" ht="15" customHeight="1">
      <c r="B20" s="193"/>
      <c r="C20" s="194"/>
      <c r="D20" s="194"/>
      <c r="E20" s="196" t="s">
        <v>596</v>
      </c>
      <c r="F20" s="306" t="s">
        <v>597</v>
      </c>
      <c r="G20" s="306"/>
      <c r="H20" s="306"/>
      <c r="I20" s="306"/>
      <c r="J20" s="306"/>
      <c r="K20" s="190"/>
    </row>
    <row r="21" spans="2:11" s="1" customFormat="1" ht="15" customHeight="1">
      <c r="B21" s="193"/>
      <c r="C21" s="194"/>
      <c r="D21" s="194"/>
      <c r="E21" s="196" t="s">
        <v>91</v>
      </c>
      <c r="F21" s="306" t="s">
        <v>92</v>
      </c>
      <c r="G21" s="306"/>
      <c r="H21" s="306"/>
      <c r="I21" s="306"/>
      <c r="J21" s="306"/>
      <c r="K21" s="190"/>
    </row>
    <row r="22" spans="2:11" s="1" customFormat="1" ht="15" customHeight="1">
      <c r="B22" s="193"/>
      <c r="C22" s="194"/>
      <c r="D22" s="194"/>
      <c r="E22" s="196" t="s">
        <v>598</v>
      </c>
      <c r="F22" s="306" t="s">
        <v>599</v>
      </c>
      <c r="G22" s="306"/>
      <c r="H22" s="306"/>
      <c r="I22" s="306"/>
      <c r="J22" s="306"/>
      <c r="K22" s="190"/>
    </row>
    <row r="23" spans="2:11" s="1" customFormat="1" ht="15" customHeight="1">
      <c r="B23" s="193"/>
      <c r="C23" s="194"/>
      <c r="D23" s="194"/>
      <c r="E23" s="196" t="s">
        <v>600</v>
      </c>
      <c r="F23" s="306" t="s">
        <v>601</v>
      </c>
      <c r="G23" s="306"/>
      <c r="H23" s="306"/>
      <c r="I23" s="306"/>
      <c r="J23" s="306"/>
      <c r="K23" s="190"/>
    </row>
    <row r="24" spans="2:11" s="1" customFormat="1" ht="12.75" customHeight="1">
      <c r="B24" s="193"/>
      <c r="C24" s="194"/>
      <c r="D24" s="194"/>
      <c r="E24" s="194"/>
      <c r="F24" s="194"/>
      <c r="G24" s="194"/>
      <c r="H24" s="194"/>
      <c r="I24" s="194"/>
      <c r="J24" s="194"/>
      <c r="K24" s="190"/>
    </row>
    <row r="25" spans="2:11" s="1" customFormat="1" ht="15" customHeight="1">
      <c r="B25" s="193"/>
      <c r="C25" s="306" t="s">
        <v>602</v>
      </c>
      <c r="D25" s="306"/>
      <c r="E25" s="306"/>
      <c r="F25" s="306"/>
      <c r="G25" s="306"/>
      <c r="H25" s="306"/>
      <c r="I25" s="306"/>
      <c r="J25" s="306"/>
      <c r="K25" s="190"/>
    </row>
    <row r="26" spans="2:11" s="1" customFormat="1" ht="15" customHeight="1">
      <c r="B26" s="193"/>
      <c r="C26" s="306" t="s">
        <v>603</v>
      </c>
      <c r="D26" s="306"/>
      <c r="E26" s="306"/>
      <c r="F26" s="306"/>
      <c r="G26" s="306"/>
      <c r="H26" s="306"/>
      <c r="I26" s="306"/>
      <c r="J26" s="306"/>
      <c r="K26" s="190"/>
    </row>
    <row r="27" spans="2:11" s="1" customFormat="1" ht="15" customHeight="1">
      <c r="B27" s="193"/>
      <c r="C27" s="192"/>
      <c r="D27" s="306" t="s">
        <v>604</v>
      </c>
      <c r="E27" s="306"/>
      <c r="F27" s="306"/>
      <c r="G27" s="306"/>
      <c r="H27" s="306"/>
      <c r="I27" s="306"/>
      <c r="J27" s="306"/>
      <c r="K27" s="190"/>
    </row>
    <row r="28" spans="2:11" s="1" customFormat="1" ht="15" customHeight="1">
      <c r="B28" s="193"/>
      <c r="C28" s="194"/>
      <c r="D28" s="306" t="s">
        <v>605</v>
      </c>
      <c r="E28" s="306"/>
      <c r="F28" s="306"/>
      <c r="G28" s="306"/>
      <c r="H28" s="306"/>
      <c r="I28" s="306"/>
      <c r="J28" s="306"/>
      <c r="K28" s="190"/>
    </row>
    <row r="29" spans="2:11" s="1" customFormat="1" ht="12.75" customHeight="1">
      <c r="B29" s="193"/>
      <c r="C29" s="194"/>
      <c r="D29" s="194"/>
      <c r="E29" s="194"/>
      <c r="F29" s="194"/>
      <c r="G29" s="194"/>
      <c r="H29" s="194"/>
      <c r="I29" s="194"/>
      <c r="J29" s="194"/>
      <c r="K29" s="190"/>
    </row>
    <row r="30" spans="2:11" s="1" customFormat="1" ht="15" customHeight="1">
      <c r="B30" s="193"/>
      <c r="C30" s="194"/>
      <c r="D30" s="306" t="s">
        <v>606</v>
      </c>
      <c r="E30" s="306"/>
      <c r="F30" s="306"/>
      <c r="G30" s="306"/>
      <c r="H30" s="306"/>
      <c r="I30" s="306"/>
      <c r="J30" s="306"/>
      <c r="K30" s="190"/>
    </row>
    <row r="31" spans="2:11" s="1" customFormat="1" ht="15" customHeight="1">
      <c r="B31" s="193"/>
      <c r="C31" s="194"/>
      <c r="D31" s="306" t="s">
        <v>607</v>
      </c>
      <c r="E31" s="306"/>
      <c r="F31" s="306"/>
      <c r="G31" s="306"/>
      <c r="H31" s="306"/>
      <c r="I31" s="306"/>
      <c r="J31" s="306"/>
      <c r="K31" s="190"/>
    </row>
    <row r="32" spans="2:11" s="1" customFormat="1" ht="12.75" customHeight="1">
      <c r="B32" s="193"/>
      <c r="C32" s="194"/>
      <c r="D32" s="194"/>
      <c r="E32" s="194"/>
      <c r="F32" s="194"/>
      <c r="G32" s="194"/>
      <c r="H32" s="194"/>
      <c r="I32" s="194"/>
      <c r="J32" s="194"/>
      <c r="K32" s="190"/>
    </row>
    <row r="33" spans="2:11" s="1" customFormat="1" ht="15" customHeight="1">
      <c r="B33" s="193"/>
      <c r="C33" s="194"/>
      <c r="D33" s="306" t="s">
        <v>608</v>
      </c>
      <c r="E33" s="306"/>
      <c r="F33" s="306"/>
      <c r="G33" s="306"/>
      <c r="H33" s="306"/>
      <c r="I33" s="306"/>
      <c r="J33" s="306"/>
      <c r="K33" s="190"/>
    </row>
    <row r="34" spans="2:11" s="1" customFormat="1" ht="15" customHeight="1">
      <c r="B34" s="193"/>
      <c r="C34" s="194"/>
      <c r="D34" s="306" t="s">
        <v>609</v>
      </c>
      <c r="E34" s="306"/>
      <c r="F34" s="306"/>
      <c r="G34" s="306"/>
      <c r="H34" s="306"/>
      <c r="I34" s="306"/>
      <c r="J34" s="306"/>
      <c r="K34" s="190"/>
    </row>
    <row r="35" spans="2:11" s="1" customFormat="1" ht="15" customHeight="1">
      <c r="B35" s="193"/>
      <c r="C35" s="194"/>
      <c r="D35" s="306" t="s">
        <v>610</v>
      </c>
      <c r="E35" s="306"/>
      <c r="F35" s="306"/>
      <c r="G35" s="306"/>
      <c r="H35" s="306"/>
      <c r="I35" s="306"/>
      <c r="J35" s="306"/>
      <c r="K35" s="190"/>
    </row>
    <row r="36" spans="2:11" s="1" customFormat="1" ht="15" customHeight="1">
      <c r="B36" s="193"/>
      <c r="C36" s="194"/>
      <c r="D36" s="192"/>
      <c r="E36" s="195" t="s">
        <v>104</v>
      </c>
      <c r="F36" s="192"/>
      <c r="G36" s="306" t="s">
        <v>611</v>
      </c>
      <c r="H36" s="306"/>
      <c r="I36" s="306"/>
      <c r="J36" s="306"/>
      <c r="K36" s="190"/>
    </row>
    <row r="37" spans="2:11" s="1" customFormat="1" ht="30.75" customHeight="1">
      <c r="B37" s="193"/>
      <c r="C37" s="194"/>
      <c r="D37" s="192"/>
      <c r="E37" s="195" t="s">
        <v>612</v>
      </c>
      <c r="F37" s="192"/>
      <c r="G37" s="306" t="s">
        <v>613</v>
      </c>
      <c r="H37" s="306"/>
      <c r="I37" s="306"/>
      <c r="J37" s="306"/>
      <c r="K37" s="190"/>
    </row>
    <row r="38" spans="2:11" s="1" customFormat="1" ht="15" customHeight="1">
      <c r="B38" s="193"/>
      <c r="C38" s="194"/>
      <c r="D38" s="192"/>
      <c r="E38" s="195" t="s">
        <v>55</v>
      </c>
      <c r="F38" s="192"/>
      <c r="G38" s="306" t="s">
        <v>614</v>
      </c>
      <c r="H38" s="306"/>
      <c r="I38" s="306"/>
      <c r="J38" s="306"/>
      <c r="K38" s="190"/>
    </row>
    <row r="39" spans="2:11" s="1" customFormat="1" ht="15" customHeight="1">
      <c r="B39" s="193"/>
      <c r="C39" s="194"/>
      <c r="D39" s="192"/>
      <c r="E39" s="195" t="s">
        <v>56</v>
      </c>
      <c r="F39" s="192"/>
      <c r="G39" s="306" t="s">
        <v>615</v>
      </c>
      <c r="H39" s="306"/>
      <c r="I39" s="306"/>
      <c r="J39" s="306"/>
      <c r="K39" s="190"/>
    </row>
    <row r="40" spans="2:11" s="1" customFormat="1" ht="15" customHeight="1">
      <c r="B40" s="193"/>
      <c r="C40" s="194"/>
      <c r="D40" s="192"/>
      <c r="E40" s="195" t="s">
        <v>105</v>
      </c>
      <c r="F40" s="192"/>
      <c r="G40" s="306" t="s">
        <v>616</v>
      </c>
      <c r="H40" s="306"/>
      <c r="I40" s="306"/>
      <c r="J40" s="306"/>
      <c r="K40" s="190"/>
    </row>
    <row r="41" spans="2:11" s="1" customFormat="1" ht="15" customHeight="1">
      <c r="B41" s="193"/>
      <c r="C41" s="194"/>
      <c r="D41" s="192"/>
      <c r="E41" s="195" t="s">
        <v>106</v>
      </c>
      <c r="F41" s="192"/>
      <c r="G41" s="306" t="s">
        <v>617</v>
      </c>
      <c r="H41" s="306"/>
      <c r="I41" s="306"/>
      <c r="J41" s="306"/>
      <c r="K41" s="190"/>
    </row>
    <row r="42" spans="2:11" s="1" customFormat="1" ht="15" customHeight="1">
      <c r="B42" s="193"/>
      <c r="C42" s="194"/>
      <c r="D42" s="192"/>
      <c r="E42" s="195" t="s">
        <v>618</v>
      </c>
      <c r="F42" s="192"/>
      <c r="G42" s="306" t="s">
        <v>619</v>
      </c>
      <c r="H42" s="306"/>
      <c r="I42" s="306"/>
      <c r="J42" s="306"/>
      <c r="K42" s="190"/>
    </row>
    <row r="43" spans="2:11" s="1" customFormat="1" ht="15" customHeight="1">
      <c r="B43" s="193"/>
      <c r="C43" s="194"/>
      <c r="D43" s="192"/>
      <c r="E43" s="195"/>
      <c r="F43" s="192"/>
      <c r="G43" s="306" t="s">
        <v>620</v>
      </c>
      <c r="H43" s="306"/>
      <c r="I43" s="306"/>
      <c r="J43" s="306"/>
      <c r="K43" s="190"/>
    </row>
    <row r="44" spans="2:11" s="1" customFormat="1" ht="15" customHeight="1">
      <c r="B44" s="193"/>
      <c r="C44" s="194"/>
      <c r="D44" s="192"/>
      <c r="E44" s="195" t="s">
        <v>621</v>
      </c>
      <c r="F44" s="192"/>
      <c r="G44" s="306" t="s">
        <v>622</v>
      </c>
      <c r="H44" s="306"/>
      <c r="I44" s="306"/>
      <c r="J44" s="306"/>
      <c r="K44" s="190"/>
    </row>
    <row r="45" spans="2:11" s="1" customFormat="1" ht="15" customHeight="1">
      <c r="B45" s="193"/>
      <c r="C45" s="194"/>
      <c r="D45" s="192"/>
      <c r="E45" s="195" t="s">
        <v>108</v>
      </c>
      <c r="F45" s="192"/>
      <c r="G45" s="306" t="s">
        <v>623</v>
      </c>
      <c r="H45" s="306"/>
      <c r="I45" s="306"/>
      <c r="J45" s="306"/>
      <c r="K45" s="190"/>
    </row>
    <row r="46" spans="2:11" s="1" customFormat="1" ht="12.75" customHeight="1">
      <c r="B46" s="193"/>
      <c r="C46" s="194"/>
      <c r="D46" s="192"/>
      <c r="E46" s="192"/>
      <c r="F46" s="192"/>
      <c r="G46" s="192"/>
      <c r="H46" s="192"/>
      <c r="I46" s="192"/>
      <c r="J46" s="192"/>
      <c r="K46" s="190"/>
    </row>
    <row r="47" spans="2:11" s="1" customFormat="1" ht="15" customHeight="1">
      <c r="B47" s="193"/>
      <c r="C47" s="194"/>
      <c r="D47" s="306" t="s">
        <v>624</v>
      </c>
      <c r="E47" s="306"/>
      <c r="F47" s="306"/>
      <c r="G47" s="306"/>
      <c r="H47" s="306"/>
      <c r="I47" s="306"/>
      <c r="J47" s="306"/>
      <c r="K47" s="190"/>
    </row>
    <row r="48" spans="2:11" s="1" customFormat="1" ht="15" customHeight="1">
      <c r="B48" s="193"/>
      <c r="C48" s="194"/>
      <c r="D48" s="194"/>
      <c r="E48" s="306" t="s">
        <v>625</v>
      </c>
      <c r="F48" s="306"/>
      <c r="G48" s="306"/>
      <c r="H48" s="306"/>
      <c r="I48" s="306"/>
      <c r="J48" s="306"/>
      <c r="K48" s="190"/>
    </row>
    <row r="49" spans="2:11" s="1" customFormat="1" ht="15" customHeight="1">
      <c r="B49" s="193"/>
      <c r="C49" s="194"/>
      <c r="D49" s="194"/>
      <c r="E49" s="306" t="s">
        <v>626</v>
      </c>
      <c r="F49" s="306"/>
      <c r="G49" s="306"/>
      <c r="H49" s="306"/>
      <c r="I49" s="306"/>
      <c r="J49" s="306"/>
      <c r="K49" s="190"/>
    </row>
    <row r="50" spans="2:11" s="1" customFormat="1" ht="15" customHeight="1">
      <c r="B50" s="193"/>
      <c r="C50" s="194"/>
      <c r="D50" s="194"/>
      <c r="E50" s="306" t="s">
        <v>627</v>
      </c>
      <c r="F50" s="306"/>
      <c r="G50" s="306"/>
      <c r="H50" s="306"/>
      <c r="I50" s="306"/>
      <c r="J50" s="306"/>
      <c r="K50" s="190"/>
    </row>
    <row r="51" spans="2:11" s="1" customFormat="1" ht="15" customHeight="1">
      <c r="B51" s="193"/>
      <c r="C51" s="194"/>
      <c r="D51" s="306" t="s">
        <v>628</v>
      </c>
      <c r="E51" s="306"/>
      <c r="F51" s="306"/>
      <c r="G51" s="306"/>
      <c r="H51" s="306"/>
      <c r="I51" s="306"/>
      <c r="J51" s="306"/>
      <c r="K51" s="190"/>
    </row>
    <row r="52" spans="2:11" s="1" customFormat="1" ht="25.5" customHeight="1">
      <c r="B52" s="189"/>
      <c r="C52" s="307" t="s">
        <v>629</v>
      </c>
      <c r="D52" s="307"/>
      <c r="E52" s="307"/>
      <c r="F52" s="307"/>
      <c r="G52" s="307"/>
      <c r="H52" s="307"/>
      <c r="I52" s="307"/>
      <c r="J52" s="307"/>
      <c r="K52" s="190"/>
    </row>
    <row r="53" spans="2:11" s="1" customFormat="1" ht="5.25" customHeight="1">
      <c r="B53" s="189"/>
      <c r="C53" s="191"/>
      <c r="D53" s="191"/>
      <c r="E53" s="191"/>
      <c r="F53" s="191"/>
      <c r="G53" s="191"/>
      <c r="H53" s="191"/>
      <c r="I53" s="191"/>
      <c r="J53" s="191"/>
      <c r="K53" s="190"/>
    </row>
    <row r="54" spans="2:11" s="1" customFormat="1" ht="15" customHeight="1">
      <c r="B54" s="189"/>
      <c r="C54" s="306" t="s">
        <v>630</v>
      </c>
      <c r="D54" s="306"/>
      <c r="E54" s="306"/>
      <c r="F54" s="306"/>
      <c r="G54" s="306"/>
      <c r="H54" s="306"/>
      <c r="I54" s="306"/>
      <c r="J54" s="306"/>
      <c r="K54" s="190"/>
    </row>
    <row r="55" spans="2:11" s="1" customFormat="1" ht="15" customHeight="1">
      <c r="B55" s="189"/>
      <c r="C55" s="306" t="s">
        <v>631</v>
      </c>
      <c r="D55" s="306"/>
      <c r="E55" s="306"/>
      <c r="F55" s="306"/>
      <c r="G55" s="306"/>
      <c r="H55" s="306"/>
      <c r="I55" s="306"/>
      <c r="J55" s="306"/>
      <c r="K55" s="190"/>
    </row>
    <row r="56" spans="2:11" s="1" customFormat="1" ht="12.75" customHeight="1">
      <c r="B56" s="189"/>
      <c r="C56" s="192"/>
      <c r="D56" s="192"/>
      <c r="E56" s="192"/>
      <c r="F56" s="192"/>
      <c r="G56" s="192"/>
      <c r="H56" s="192"/>
      <c r="I56" s="192"/>
      <c r="J56" s="192"/>
      <c r="K56" s="190"/>
    </row>
    <row r="57" spans="2:11" s="1" customFormat="1" ht="15" customHeight="1">
      <c r="B57" s="189"/>
      <c r="C57" s="306" t="s">
        <v>632</v>
      </c>
      <c r="D57" s="306"/>
      <c r="E57" s="306"/>
      <c r="F57" s="306"/>
      <c r="G57" s="306"/>
      <c r="H57" s="306"/>
      <c r="I57" s="306"/>
      <c r="J57" s="306"/>
      <c r="K57" s="190"/>
    </row>
    <row r="58" spans="2:11" s="1" customFormat="1" ht="15" customHeight="1">
      <c r="B58" s="189"/>
      <c r="C58" s="194"/>
      <c r="D58" s="306" t="s">
        <v>633</v>
      </c>
      <c r="E58" s="306"/>
      <c r="F58" s="306"/>
      <c r="G58" s="306"/>
      <c r="H58" s="306"/>
      <c r="I58" s="306"/>
      <c r="J58" s="306"/>
      <c r="K58" s="190"/>
    </row>
    <row r="59" spans="2:11" s="1" customFormat="1" ht="15" customHeight="1">
      <c r="B59" s="189"/>
      <c r="C59" s="194"/>
      <c r="D59" s="306" t="s">
        <v>634</v>
      </c>
      <c r="E59" s="306"/>
      <c r="F59" s="306"/>
      <c r="G59" s="306"/>
      <c r="H59" s="306"/>
      <c r="I59" s="306"/>
      <c r="J59" s="306"/>
      <c r="K59" s="190"/>
    </row>
    <row r="60" spans="2:11" s="1" customFormat="1" ht="15" customHeight="1">
      <c r="B60" s="189"/>
      <c r="C60" s="194"/>
      <c r="D60" s="306" t="s">
        <v>635</v>
      </c>
      <c r="E60" s="306"/>
      <c r="F60" s="306"/>
      <c r="G60" s="306"/>
      <c r="H60" s="306"/>
      <c r="I60" s="306"/>
      <c r="J60" s="306"/>
      <c r="K60" s="190"/>
    </row>
    <row r="61" spans="2:11" s="1" customFormat="1" ht="15" customHeight="1">
      <c r="B61" s="189"/>
      <c r="C61" s="194"/>
      <c r="D61" s="306" t="s">
        <v>636</v>
      </c>
      <c r="E61" s="306"/>
      <c r="F61" s="306"/>
      <c r="G61" s="306"/>
      <c r="H61" s="306"/>
      <c r="I61" s="306"/>
      <c r="J61" s="306"/>
      <c r="K61" s="190"/>
    </row>
    <row r="62" spans="2:11" s="1" customFormat="1" ht="15" customHeight="1">
      <c r="B62" s="189"/>
      <c r="C62" s="194"/>
      <c r="D62" s="309" t="s">
        <v>637</v>
      </c>
      <c r="E62" s="309"/>
      <c r="F62" s="309"/>
      <c r="G62" s="309"/>
      <c r="H62" s="309"/>
      <c r="I62" s="309"/>
      <c r="J62" s="309"/>
      <c r="K62" s="190"/>
    </row>
    <row r="63" spans="2:11" s="1" customFormat="1" ht="15" customHeight="1">
      <c r="B63" s="189"/>
      <c r="C63" s="194"/>
      <c r="D63" s="306" t="s">
        <v>638</v>
      </c>
      <c r="E63" s="306"/>
      <c r="F63" s="306"/>
      <c r="G63" s="306"/>
      <c r="H63" s="306"/>
      <c r="I63" s="306"/>
      <c r="J63" s="306"/>
      <c r="K63" s="190"/>
    </row>
    <row r="64" spans="2:11" s="1" customFormat="1" ht="12.75" customHeight="1">
      <c r="B64" s="189"/>
      <c r="C64" s="194"/>
      <c r="D64" s="194"/>
      <c r="E64" s="197"/>
      <c r="F64" s="194"/>
      <c r="G64" s="194"/>
      <c r="H64" s="194"/>
      <c r="I64" s="194"/>
      <c r="J64" s="194"/>
      <c r="K64" s="190"/>
    </row>
    <row r="65" spans="2:11" s="1" customFormat="1" ht="15" customHeight="1">
      <c r="B65" s="189"/>
      <c r="C65" s="194"/>
      <c r="D65" s="306" t="s">
        <v>639</v>
      </c>
      <c r="E65" s="306"/>
      <c r="F65" s="306"/>
      <c r="G65" s="306"/>
      <c r="H65" s="306"/>
      <c r="I65" s="306"/>
      <c r="J65" s="306"/>
      <c r="K65" s="190"/>
    </row>
    <row r="66" spans="2:11" s="1" customFormat="1" ht="15" customHeight="1">
      <c r="B66" s="189"/>
      <c r="C66" s="194"/>
      <c r="D66" s="309" t="s">
        <v>640</v>
      </c>
      <c r="E66" s="309"/>
      <c r="F66" s="309"/>
      <c r="G66" s="309"/>
      <c r="H66" s="309"/>
      <c r="I66" s="309"/>
      <c r="J66" s="309"/>
      <c r="K66" s="190"/>
    </row>
    <row r="67" spans="2:11" s="1" customFormat="1" ht="15" customHeight="1">
      <c r="B67" s="189"/>
      <c r="C67" s="194"/>
      <c r="D67" s="306" t="s">
        <v>641</v>
      </c>
      <c r="E67" s="306"/>
      <c r="F67" s="306"/>
      <c r="G67" s="306"/>
      <c r="H67" s="306"/>
      <c r="I67" s="306"/>
      <c r="J67" s="306"/>
      <c r="K67" s="190"/>
    </row>
    <row r="68" spans="2:11" s="1" customFormat="1" ht="15" customHeight="1">
      <c r="B68" s="189"/>
      <c r="C68" s="194"/>
      <c r="D68" s="306" t="s">
        <v>642</v>
      </c>
      <c r="E68" s="306"/>
      <c r="F68" s="306"/>
      <c r="G68" s="306"/>
      <c r="H68" s="306"/>
      <c r="I68" s="306"/>
      <c r="J68" s="306"/>
      <c r="K68" s="190"/>
    </row>
    <row r="69" spans="2:11" s="1" customFormat="1" ht="15" customHeight="1">
      <c r="B69" s="189"/>
      <c r="C69" s="194"/>
      <c r="D69" s="306" t="s">
        <v>643</v>
      </c>
      <c r="E69" s="306"/>
      <c r="F69" s="306"/>
      <c r="G69" s="306"/>
      <c r="H69" s="306"/>
      <c r="I69" s="306"/>
      <c r="J69" s="306"/>
      <c r="K69" s="190"/>
    </row>
    <row r="70" spans="2:11" s="1" customFormat="1" ht="15" customHeight="1">
      <c r="B70" s="189"/>
      <c r="C70" s="194"/>
      <c r="D70" s="306" t="s">
        <v>644</v>
      </c>
      <c r="E70" s="306"/>
      <c r="F70" s="306"/>
      <c r="G70" s="306"/>
      <c r="H70" s="306"/>
      <c r="I70" s="306"/>
      <c r="J70" s="306"/>
      <c r="K70" s="190"/>
    </row>
    <row r="71" spans="2:11" s="1" customFormat="1" ht="12.75" customHeight="1">
      <c r="B71" s="198"/>
      <c r="C71" s="199"/>
      <c r="D71" s="199"/>
      <c r="E71" s="199"/>
      <c r="F71" s="199"/>
      <c r="G71" s="199"/>
      <c r="H71" s="199"/>
      <c r="I71" s="199"/>
      <c r="J71" s="199"/>
      <c r="K71" s="200"/>
    </row>
    <row r="72" spans="2:11" s="1" customFormat="1" ht="18.75" customHeight="1">
      <c r="B72" s="201"/>
      <c r="C72" s="201"/>
      <c r="D72" s="201"/>
      <c r="E72" s="201"/>
      <c r="F72" s="201"/>
      <c r="G72" s="201"/>
      <c r="H72" s="201"/>
      <c r="I72" s="201"/>
      <c r="J72" s="201"/>
      <c r="K72" s="202"/>
    </row>
    <row r="73" spans="2:11" s="1" customFormat="1" ht="18.75" customHeight="1">
      <c r="B73" s="202"/>
      <c r="C73" s="202"/>
      <c r="D73" s="202"/>
      <c r="E73" s="202"/>
      <c r="F73" s="202"/>
      <c r="G73" s="202"/>
      <c r="H73" s="202"/>
      <c r="I73" s="202"/>
      <c r="J73" s="202"/>
      <c r="K73" s="202"/>
    </row>
    <row r="74" spans="2:11" s="1" customFormat="1" ht="7.5" customHeight="1">
      <c r="B74" s="203"/>
      <c r="C74" s="204"/>
      <c r="D74" s="204"/>
      <c r="E74" s="204"/>
      <c r="F74" s="204"/>
      <c r="G74" s="204"/>
      <c r="H74" s="204"/>
      <c r="I74" s="204"/>
      <c r="J74" s="204"/>
      <c r="K74" s="205"/>
    </row>
    <row r="75" spans="2:11" s="1" customFormat="1" ht="45" customHeight="1">
      <c r="B75" s="206"/>
      <c r="C75" s="310" t="s">
        <v>645</v>
      </c>
      <c r="D75" s="310"/>
      <c r="E75" s="310"/>
      <c r="F75" s="310"/>
      <c r="G75" s="310"/>
      <c r="H75" s="310"/>
      <c r="I75" s="310"/>
      <c r="J75" s="310"/>
      <c r="K75" s="207"/>
    </row>
    <row r="76" spans="2:11" s="1" customFormat="1" ht="17.25" customHeight="1">
      <c r="B76" s="206"/>
      <c r="C76" s="208" t="s">
        <v>646</v>
      </c>
      <c r="D76" s="208"/>
      <c r="E76" s="208"/>
      <c r="F76" s="208" t="s">
        <v>647</v>
      </c>
      <c r="G76" s="209"/>
      <c r="H76" s="208" t="s">
        <v>56</v>
      </c>
      <c r="I76" s="208" t="s">
        <v>59</v>
      </c>
      <c r="J76" s="208" t="s">
        <v>648</v>
      </c>
      <c r="K76" s="207"/>
    </row>
    <row r="77" spans="2:11" s="1" customFormat="1" ht="17.25" customHeight="1">
      <c r="B77" s="206"/>
      <c r="C77" s="210" t="s">
        <v>649</v>
      </c>
      <c r="D77" s="210"/>
      <c r="E77" s="210"/>
      <c r="F77" s="211" t="s">
        <v>650</v>
      </c>
      <c r="G77" s="212"/>
      <c r="H77" s="210"/>
      <c r="I77" s="210"/>
      <c r="J77" s="210" t="s">
        <v>651</v>
      </c>
      <c r="K77" s="207"/>
    </row>
    <row r="78" spans="2:11" s="1" customFormat="1" ht="5.25" customHeight="1">
      <c r="B78" s="206"/>
      <c r="C78" s="213"/>
      <c r="D78" s="213"/>
      <c r="E78" s="213"/>
      <c r="F78" s="213"/>
      <c r="G78" s="214"/>
      <c r="H78" s="213"/>
      <c r="I78" s="213"/>
      <c r="J78" s="213"/>
      <c r="K78" s="207"/>
    </row>
    <row r="79" spans="2:11" s="1" customFormat="1" ht="15" customHeight="1">
      <c r="B79" s="206"/>
      <c r="C79" s="195" t="s">
        <v>55</v>
      </c>
      <c r="D79" s="215"/>
      <c r="E79" s="215"/>
      <c r="F79" s="216" t="s">
        <v>652</v>
      </c>
      <c r="G79" s="217"/>
      <c r="H79" s="195" t="s">
        <v>653</v>
      </c>
      <c r="I79" s="195" t="s">
        <v>654</v>
      </c>
      <c r="J79" s="195">
        <v>20</v>
      </c>
      <c r="K79" s="207"/>
    </row>
    <row r="80" spans="2:11" s="1" customFormat="1" ht="15" customHeight="1">
      <c r="B80" s="206"/>
      <c r="C80" s="195" t="s">
        <v>655</v>
      </c>
      <c r="D80" s="195"/>
      <c r="E80" s="195"/>
      <c r="F80" s="216" t="s">
        <v>652</v>
      </c>
      <c r="G80" s="217"/>
      <c r="H80" s="195" t="s">
        <v>656</v>
      </c>
      <c r="I80" s="195" t="s">
        <v>654</v>
      </c>
      <c r="J80" s="195">
        <v>120</v>
      </c>
      <c r="K80" s="207"/>
    </row>
    <row r="81" spans="2:11" s="1" customFormat="1" ht="15" customHeight="1">
      <c r="B81" s="218"/>
      <c r="C81" s="195" t="s">
        <v>657</v>
      </c>
      <c r="D81" s="195"/>
      <c r="E81" s="195"/>
      <c r="F81" s="216" t="s">
        <v>658</v>
      </c>
      <c r="G81" s="217"/>
      <c r="H81" s="195" t="s">
        <v>659</v>
      </c>
      <c r="I81" s="195" t="s">
        <v>654</v>
      </c>
      <c r="J81" s="195">
        <v>50</v>
      </c>
      <c r="K81" s="207"/>
    </row>
    <row r="82" spans="2:11" s="1" customFormat="1" ht="15" customHeight="1">
      <c r="B82" s="218"/>
      <c r="C82" s="195" t="s">
        <v>660</v>
      </c>
      <c r="D82" s="195"/>
      <c r="E82" s="195"/>
      <c r="F82" s="216" t="s">
        <v>652</v>
      </c>
      <c r="G82" s="217"/>
      <c r="H82" s="195" t="s">
        <v>661</v>
      </c>
      <c r="I82" s="195" t="s">
        <v>662</v>
      </c>
      <c r="J82" s="195"/>
      <c r="K82" s="207"/>
    </row>
    <row r="83" spans="2:11" s="1" customFormat="1" ht="15" customHeight="1">
      <c r="B83" s="218"/>
      <c r="C83" s="219" t="s">
        <v>663</v>
      </c>
      <c r="D83" s="219"/>
      <c r="E83" s="219"/>
      <c r="F83" s="220" t="s">
        <v>658</v>
      </c>
      <c r="G83" s="219"/>
      <c r="H83" s="219" t="s">
        <v>664</v>
      </c>
      <c r="I83" s="219" t="s">
        <v>654</v>
      </c>
      <c r="J83" s="219">
        <v>15</v>
      </c>
      <c r="K83" s="207"/>
    </row>
    <row r="84" spans="2:11" s="1" customFormat="1" ht="15" customHeight="1">
      <c r="B84" s="218"/>
      <c r="C84" s="219" t="s">
        <v>665</v>
      </c>
      <c r="D84" s="219"/>
      <c r="E84" s="219"/>
      <c r="F84" s="220" t="s">
        <v>658</v>
      </c>
      <c r="G84" s="219"/>
      <c r="H84" s="219" t="s">
        <v>666</v>
      </c>
      <c r="I84" s="219" t="s">
        <v>654</v>
      </c>
      <c r="J84" s="219">
        <v>15</v>
      </c>
      <c r="K84" s="207"/>
    </row>
    <row r="85" spans="2:11" s="1" customFormat="1" ht="15" customHeight="1">
      <c r="B85" s="218"/>
      <c r="C85" s="219" t="s">
        <v>667</v>
      </c>
      <c r="D85" s="219"/>
      <c r="E85" s="219"/>
      <c r="F85" s="220" t="s">
        <v>658</v>
      </c>
      <c r="G85" s="219"/>
      <c r="H85" s="219" t="s">
        <v>668</v>
      </c>
      <c r="I85" s="219" t="s">
        <v>654</v>
      </c>
      <c r="J85" s="219">
        <v>20</v>
      </c>
      <c r="K85" s="207"/>
    </row>
    <row r="86" spans="2:11" s="1" customFormat="1" ht="15" customHeight="1">
      <c r="B86" s="218"/>
      <c r="C86" s="219" t="s">
        <v>669</v>
      </c>
      <c r="D86" s="219"/>
      <c r="E86" s="219"/>
      <c r="F86" s="220" t="s">
        <v>658</v>
      </c>
      <c r="G86" s="219"/>
      <c r="H86" s="219" t="s">
        <v>670</v>
      </c>
      <c r="I86" s="219" t="s">
        <v>654</v>
      </c>
      <c r="J86" s="219">
        <v>20</v>
      </c>
      <c r="K86" s="207"/>
    </row>
    <row r="87" spans="2:11" s="1" customFormat="1" ht="15" customHeight="1">
      <c r="B87" s="218"/>
      <c r="C87" s="195" t="s">
        <v>671</v>
      </c>
      <c r="D87" s="195"/>
      <c r="E87" s="195"/>
      <c r="F87" s="216" t="s">
        <v>658</v>
      </c>
      <c r="G87" s="217"/>
      <c r="H87" s="195" t="s">
        <v>672</v>
      </c>
      <c r="I87" s="195" t="s">
        <v>654</v>
      </c>
      <c r="J87" s="195">
        <v>50</v>
      </c>
      <c r="K87" s="207"/>
    </row>
    <row r="88" spans="2:11" s="1" customFormat="1" ht="15" customHeight="1">
      <c r="B88" s="218"/>
      <c r="C88" s="195" t="s">
        <v>673</v>
      </c>
      <c r="D88" s="195"/>
      <c r="E88" s="195"/>
      <c r="F88" s="216" t="s">
        <v>658</v>
      </c>
      <c r="G88" s="217"/>
      <c r="H88" s="195" t="s">
        <v>674</v>
      </c>
      <c r="I88" s="195" t="s">
        <v>654</v>
      </c>
      <c r="J88" s="195">
        <v>20</v>
      </c>
      <c r="K88" s="207"/>
    </row>
    <row r="89" spans="2:11" s="1" customFormat="1" ht="15" customHeight="1">
      <c r="B89" s="218"/>
      <c r="C89" s="195" t="s">
        <v>675</v>
      </c>
      <c r="D89" s="195"/>
      <c r="E89" s="195"/>
      <c r="F89" s="216" t="s">
        <v>658</v>
      </c>
      <c r="G89" s="217"/>
      <c r="H89" s="195" t="s">
        <v>676</v>
      </c>
      <c r="I89" s="195" t="s">
        <v>654</v>
      </c>
      <c r="J89" s="195">
        <v>20</v>
      </c>
      <c r="K89" s="207"/>
    </row>
    <row r="90" spans="2:11" s="1" customFormat="1" ht="15" customHeight="1">
      <c r="B90" s="218"/>
      <c r="C90" s="195" t="s">
        <v>677</v>
      </c>
      <c r="D90" s="195"/>
      <c r="E90" s="195"/>
      <c r="F90" s="216" t="s">
        <v>658</v>
      </c>
      <c r="G90" s="217"/>
      <c r="H90" s="195" t="s">
        <v>678</v>
      </c>
      <c r="I90" s="195" t="s">
        <v>654</v>
      </c>
      <c r="J90" s="195">
        <v>50</v>
      </c>
      <c r="K90" s="207"/>
    </row>
    <row r="91" spans="2:11" s="1" customFormat="1" ht="15" customHeight="1">
      <c r="B91" s="218"/>
      <c r="C91" s="195" t="s">
        <v>679</v>
      </c>
      <c r="D91" s="195"/>
      <c r="E91" s="195"/>
      <c r="F91" s="216" t="s">
        <v>658</v>
      </c>
      <c r="G91" s="217"/>
      <c r="H91" s="195" t="s">
        <v>679</v>
      </c>
      <c r="I91" s="195" t="s">
        <v>654</v>
      </c>
      <c r="J91" s="195">
        <v>50</v>
      </c>
      <c r="K91" s="207"/>
    </row>
    <row r="92" spans="2:11" s="1" customFormat="1" ht="15" customHeight="1">
      <c r="B92" s="218"/>
      <c r="C92" s="195" t="s">
        <v>680</v>
      </c>
      <c r="D92" s="195"/>
      <c r="E92" s="195"/>
      <c r="F92" s="216" t="s">
        <v>658</v>
      </c>
      <c r="G92" s="217"/>
      <c r="H92" s="195" t="s">
        <v>681</v>
      </c>
      <c r="I92" s="195" t="s">
        <v>654</v>
      </c>
      <c r="J92" s="195">
        <v>255</v>
      </c>
      <c r="K92" s="207"/>
    </row>
    <row r="93" spans="2:11" s="1" customFormat="1" ht="15" customHeight="1">
      <c r="B93" s="218"/>
      <c r="C93" s="195" t="s">
        <v>682</v>
      </c>
      <c r="D93" s="195"/>
      <c r="E93" s="195"/>
      <c r="F93" s="216" t="s">
        <v>652</v>
      </c>
      <c r="G93" s="217"/>
      <c r="H93" s="195" t="s">
        <v>683</v>
      </c>
      <c r="I93" s="195" t="s">
        <v>684</v>
      </c>
      <c r="J93" s="195"/>
      <c r="K93" s="207"/>
    </row>
    <row r="94" spans="2:11" s="1" customFormat="1" ht="15" customHeight="1">
      <c r="B94" s="218"/>
      <c r="C94" s="195" t="s">
        <v>685</v>
      </c>
      <c r="D94" s="195"/>
      <c r="E94" s="195"/>
      <c r="F94" s="216" t="s">
        <v>652</v>
      </c>
      <c r="G94" s="217"/>
      <c r="H94" s="195" t="s">
        <v>686</v>
      </c>
      <c r="I94" s="195" t="s">
        <v>687</v>
      </c>
      <c r="J94" s="195"/>
      <c r="K94" s="207"/>
    </row>
    <row r="95" spans="2:11" s="1" customFormat="1" ht="15" customHeight="1">
      <c r="B95" s="218"/>
      <c r="C95" s="195" t="s">
        <v>688</v>
      </c>
      <c r="D95" s="195"/>
      <c r="E95" s="195"/>
      <c r="F95" s="216" t="s">
        <v>652</v>
      </c>
      <c r="G95" s="217"/>
      <c r="H95" s="195" t="s">
        <v>688</v>
      </c>
      <c r="I95" s="195" t="s">
        <v>687</v>
      </c>
      <c r="J95" s="195"/>
      <c r="K95" s="207"/>
    </row>
    <row r="96" spans="2:11" s="1" customFormat="1" ht="15" customHeight="1">
      <c r="B96" s="218"/>
      <c r="C96" s="195" t="s">
        <v>40</v>
      </c>
      <c r="D96" s="195"/>
      <c r="E96" s="195"/>
      <c r="F96" s="216" t="s">
        <v>652</v>
      </c>
      <c r="G96" s="217"/>
      <c r="H96" s="195" t="s">
        <v>689</v>
      </c>
      <c r="I96" s="195" t="s">
        <v>687</v>
      </c>
      <c r="J96" s="195"/>
      <c r="K96" s="207"/>
    </row>
    <row r="97" spans="2:11" s="1" customFormat="1" ht="15" customHeight="1">
      <c r="B97" s="218"/>
      <c r="C97" s="195" t="s">
        <v>50</v>
      </c>
      <c r="D97" s="195"/>
      <c r="E97" s="195"/>
      <c r="F97" s="216" t="s">
        <v>652</v>
      </c>
      <c r="G97" s="217"/>
      <c r="H97" s="195" t="s">
        <v>690</v>
      </c>
      <c r="I97" s="195" t="s">
        <v>687</v>
      </c>
      <c r="J97" s="195"/>
      <c r="K97" s="207"/>
    </row>
    <row r="98" spans="2:11" s="1" customFormat="1" ht="15" customHeight="1">
      <c r="B98" s="221"/>
      <c r="C98" s="222"/>
      <c r="D98" s="222"/>
      <c r="E98" s="222"/>
      <c r="F98" s="222"/>
      <c r="G98" s="222"/>
      <c r="H98" s="222"/>
      <c r="I98" s="222"/>
      <c r="J98" s="222"/>
      <c r="K98" s="223"/>
    </row>
    <row r="99" spans="2:11" s="1" customFormat="1" ht="18.75" customHeight="1">
      <c r="B99" s="224"/>
      <c r="C99" s="225"/>
      <c r="D99" s="225"/>
      <c r="E99" s="225"/>
      <c r="F99" s="225"/>
      <c r="G99" s="225"/>
      <c r="H99" s="225"/>
      <c r="I99" s="225"/>
      <c r="J99" s="225"/>
      <c r="K99" s="224"/>
    </row>
    <row r="100" spans="2:11" s="1" customFormat="1" ht="18.75" customHeight="1">
      <c r="B100" s="202"/>
      <c r="C100" s="202"/>
      <c r="D100" s="202"/>
      <c r="E100" s="202"/>
      <c r="F100" s="202"/>
      <c r="G100" s="202"/>
      <c r="H100" s="202"/>
      <c r="I100" s="202"/>
      <c r="J100" s="202"/>
      <c r="K100" s="202"/>
    </row>
    <row r="101" spans="2:11" s="1" customFormat="1" ht="7.5" customHeight="1">
      <c r="B101" s="203"/>
      <c r="C101" s="204"/>
      <c r="D101" s="204"/>
      <c r="E101" s="204"/>
      <c r="F101" s="204"/>
      <c r="G101" s="204"/>
      <c r="H101" s="204"/>
      <c r="I101" s="204"/>
      <c r="J101" s="204"/>
      <c r="K101" s="205"/>
    </row>
    <row r="102" spans="2:11" s="1" customFormat="1" ht="45" customHeight="1">
      <c r="B102" s="206"/>
      <c r="C102" s="310" t="s">
        <v>691</v>
      </c>
      <c r="D102" s="310"/>
      <c r="E102" s="310"/>
      <c r="F102" s="310"/>
      <c r="G102" s="310"/>
      <c r="H102" s="310"/>
      <c r="I102" s="310"/>
      <c r="J102" s="310"/>
      <c r="K102" s="207"/>
    </row>
    <row r="103" spans="2:11" s="1" customFormat="1" ht="17.25" customHeight="1">
      <c r="B103" s="206"/>
      <c r="C103" s="208" t="s">
        <v>646</v>
      </c>
      <c r="D103" s="208"/>
      <c r="E103" s="208"/>
      <c r="F103" s="208" t="s">
        <v>647</v>
      </c>
      <c r="G103" s="209"/>
      <c r="H103" s="208" t="s">
        <v>56</v>
      </c>
      <c r="I103" s="208" t="s">
        <v>59</v>
      </c>
      <c r="J103" s="208" t="s">
        <v>648</v>
      </c>
      <c r="K103" s="207"/>
    </row>
    <row r="104" spans="2:11" s="1" customFormat="1" ht="17.25" customHeight="1">
      <c r="B104" s="206"/>
      <c r="C104" s="210" t="s">
        <v>649</v>
      </c>
      <c r="D104" s="210"/>
      <c r="E104" s="210"/>
      <c r="F104" s="211" t="s">
        <v>650</v>
      </c>
      <c r="G104" s="212"/>
      <c r="H104" s="210"/>
      <c r="I104" s="210"/>
      <c r="J104" s="210" t="s">
        <v>651</v>
      </c>
      <c r="K104" s="207"/>
    </row>
    <row r="105" spans="2:11" s="1" customFormat="1" ht="5.25" customHeight="1">
      <c r="B105" s="206"/>
      <c r="C105" s="208"/>
      <c r="D105" s="208"/>
      <c r="E105" s="208"/>
      <c r="F105" s="208"/>
      <c r="G105" s="226"/>
      <c r="H105" s="208"/>
      <c r="I105" s="208"/>
      <c r="J105" s="208"/>
      <c r="K105" s="207"/>
    </row>
    <row r="106" spans="2:11" s="1" customFormat="1" ht="15" customHeight="1">
      <c r="B106" s="206"/>
      <c r="C106" s="195" t="s">
        <v>55</v>
      </c>
      <c r="D106" s="215"/>
      <c r="E106" s="215"/>
      <c r="F106" s="216" t="s">
        <v>652</v>
      </c>
      <c r="G106" s="195"/>
      <c r="H106" s="195" t="s">
        <v>692</v>
      </c>
      <c r="I106" s="195" t="s">
        <v>654</v>
      </c>
      <c r="J106" s="195">
        <v>20</v>
      </c>
      <c r="K106" s="207"/>
    </row>
    <row r="107" spans="2:11" s="1" customFormat="1" ht="15" customHeight="1">
      <c r="B107" s="206"/>
      <c r="C107" s="195" t="s">
        <v>655</v>
      </c>
      <c r="D107" s="195"/>
      <c r="E107" s="195"/>
      <c r="F107" s="216" t="s">
        <v>652</v>
      </c>
      <c r="G107" s="195"/>
      <c r="H107" s="195" t="s">
        <v>692</v>
      </c>
      <c r="I107" s="195" t="s">
        <v>654</v>
      </c>
      <c r="J107" s="195">
        <v>120</v>
      </c>
      <c r="K107" s="207"/>
    </row>
    <row r="108" spans="2:11" s="1" customFormat="1" ht="15" customHeight="1">
      <c r="B108" s="218"/>
      <c r="C108" s="195" t="s">
        <v>657</v>
      </c>
      <c r="D108" s="195"/>
      <c r="E108" s="195"/>
      <c r="F108" s="216" t="s">
        <v>658</v>
      </c>
      <c r="G108" s="195"/>
      <c r="H108" s="195" t="s">
        <v>692</v>
      </c>
      <c r="I108" s="195" t="s">
        <v>654</v>
      </c>
      <c r="J108" s="195">
        <v>50</v>
      </c>
      <c r="K108" s="207"/>
    </row>
    <row r="109" spans="2:11" s="1" customFormat="1" ht="15" customHeight="1">
      <c r="B109" s="218"/>
      <c r="C109" s="195" t="s">
        <v>660</v>
      </c>
      <c r="D109" s="195"/>
      <c r="E109" s="195"/>
      <c r="F109" s="216" t="s">
        <v>652</v>
      </c>
      <c r="G109" s="195"/>
      <c r="H109" s="195" t="s">
        <v>692</v>
      </c>
      <c r="I109" s="195" t="s">
        <v>662</v>
      </c>
      <c r="J109" s="195"/>
      <c r="K109" s="207"/>
    </row>
    <row r="110" spans="2:11" s="1" customFormat="1" ht="15" customHeight="1">
      <c r="B110" s="218"/>
      <c r="C110" s="195" t="s">
        <v>671</v>
      </c>
      <c r="D110" s="195"/>
      <c r="E110" s="195"/>
      <c r="F110" s="216" t="s">
        <v>658</v>
      </c>
      <c r="G110" s="195"/>
      <c r="H110" s="195" t="s">
        <v>692</v>
      </c>
      <c r="I110" s="195" t="s">
        <v>654</v>
      </c>
      <c r="J110" s="195">
        <v>50</v>
      </c>
      <c r="K110" s="207"/>
    </row>
    <row r="111" spans="2:11" s="1" customFormat="1" ht="15" customHeight="1">
      <c r="B111" s="218"/>
      <c r="C111" s="195" t="s">
        <v>679</v>
      </c>
      <c r="D111" s="195"/>
      <c r="E111" s="195"/>
      <c r="F111" s="216" t="s">
        <v>658</v>
      </c>
      <c r="G111" s="195"/>
      <c r="H111" s="195" t="s">
        <v>692</v>
      </c>
      <c r="I111" s="195" t="s">
        <v>654</v>
      </c>
      <c r="J111" s="195">
        <v>50</v>
      </c>
      <c r="K111" s="207"/>
    </row>
    <row r="112" spans="2:11" s="1" customFormat="1" ht="15" customHeight="1">
      <c r="B112" s="218"/>
      <c r="C112" s="195" t="s">
        <v>677</v>
      </c>
      <c r="D112" s="195"/>
      <c r="E112" s="195"/>
      <c r="F112" s="216" t="s">
        <v>658</v>
      </c>
      <c r="G112" s="195"/>
      <c r="H112" s="195" t="s">
        <v>692</v>
      </c>
      <c r="I112" s="195" t="s">
        <v>654</v>
      </c>
      <c r="J112" s="195">
        <v>50</v>
      </c>
      <c r="K112" s="207"/>
    </row>
    <row r="113" spans="2:11" s="1" customFormat="1" ht="15" customHeight="1">
      <c r="B113" s="218"/>
      <c r="C113" s="195" t="s">
        <v>55</v>
      </c>
      <c r="D113" s="195"/>
      <c r="E113" s="195"/>
      <c r="F113" s="216" t="s">
        <v>652</v>
      </c>
      <c r="G113" s="195"/>
      <c r="H113" s="195" t="s">
        <v>693</v>
      </c>
      <c r="I113" s="195" t="s">
        <v>654</v>
      </c>
      <c r="J113" s="195">
        <v>20</v>
      </c>
      <c r="K113" s="207"/>
    </row>
    <row r="114" spans="2:11" s="1" customFormat="1" ht="15" customHeight="1">
      <c r="B114" s="218"/>
      <c r="C114" s="195" t="s">
        <v>694</v>
      </c>
      <c r="D114" s="195"/>
      <c r="E114" s="195"/>
      <c r="F114" s="216" t="s">
        <v>652</v>
      </c>
      <c r="G114" s="195"/>
      <c r="H114" s="195" t="s">
        <v>695</v>
      </c>
      <c r="I114" s="195" t="s">
        <v>654</v>
      </c>
      <c r="J114" s="195">
        <v>120</v>
      </c>
      <c r="K114" s="207"/>
    </row>
    <row r="115" spans="2:11" s="1" customFormat="1" ht="15" customHeight="1">
      <c r="B115" s="218"/>
      <c r="C115" s="195" t="s">
        <v>40</v>
      </c>
      <c r="D115" s="195"/>
      <c r="E115" s="195"/>
      <c r="F115" s="216" t="s">
        <v>652</v>
      </c>
      <c r="G115" s="195"/>
      <c r="H115" s="195" t="s">
        <v>696</v>
      </c>
      <c r="I115" s="195" t="s">
        <v>687</v>
      </c>
      <c r="J115" s="195"/>
      <c r="K115" s="207"/>
    </row>
    <row r="116" spans="2:11" s="1" customFormat="1" ht="15" customHeight="1">
      <c r="B116" s="218"/>
      <c r="C116" s="195" t="s">
        <v>50</v>
      </c>
      <c r="D116" s="195"/>
      <c r="E116" s="195"/>
      <c r="F116" s="216" t="s">
        <v>652</v>
      </c>
      <c r="G116" s="195"/>
      <c r="H116" s="195" t="s">
        <v>697</v>
      </c>
      <c r="I116" s="195" t="s">
        <v>687</v>
      </c>
      <c r="J116" s="195"/>
      <c r="K116" s="207"/>
    </row>
    <row r="117" spans="2:11" s="1" customFormat="1" ht="15" customHeight="1">
      <c r="B117" s="218"/>
      <c r="C117" s="195" t="s">
        <v>59</v>
      </c>
      <c r="D117" s="195"/>
      <c r="E117" s="195"/>
      <c r="F117" s="216" t="s">
        <v>652</v>
      </c>
      <c r="G117" s="195"/>
      <c r="H117" s="195" t="s">
        <v>698</v>
      </c>
      <c r="I117" s="195" t="s">
        <v>699</v>
      </c>
      <c r="J117" s="195"/>
      <c r="K117" s="207"/>
    </row>
    <row r="118" spans="2:11" s="1" customFormat="1" ht="15" customHeight="1">
      <c r="B118" s="221"/>
      <c r="C118" s="227"/>
      <c r="D118" s="227"/>
      <c r="E118" s="227"/>
      <c r="F118" s="227"/>
      <c r="G118" s="227"/>
      <c r="H118" s="227"/>
      <c r="I118" s="227"/>
      <c r="J118" s="227"/>
      <c r="K118" s="223"/>
    </row>
    <row r="119" spans="2:11" s="1" customFormat="1" ht="18.75" customHeight="1">
      <c r="B119" s="228"/>
      <c r="C119" s="229"/>
      <c r="D119" s="229"/>
      <c r="E119" s="229"/>
      <c r="F119" s="230"/>
      <c r="G119" s="229"/>
      <c r="H119" s="229"/>
      <c r="I119" s="229"/>
      <c r="J119" s="229"/>
      <c r="K119" s="228"/>
    </row>
    <row r="120" spans="2:11" s="1" customFormat="1" ht="18.75" customHeight="1">
      <c r="B120" s="202"/>
      <c r="C120" s="202"/>
      <c r="D120" s="202"/>
      <c r="E120" s="202"/>
      <c r="F120" s="202"/>
      <c r="G120" s="202"/>
      <c r="H120" s="202"/>
      <c r="I120" s="202"/>
      <c r="J120" s="202"/>
      <c r="K120" s="202"/>
    </row>
    <row r="121" spans="2:11" s="1" customFormat="1" ht="7.5" customHeight="1">
      <c r="B121" s="231"/>
      <c r="C121" s="232"/>
      <c r="D121" s="232"/>
      <c r="E121" s="232"/>
      <c r="F121" s="232"/>
      <c r="G121" s="232"/>
      <c r="H121" s="232"/>
      <c r="I121" s="232"/>
      <c r="J121" s="232"/>
      <c r="K121" s="233"/>
    </row>
    <row r="122" spans="2:11" s="1" customFormat="1" ht="45" customHeight="1">
      <c r="B122" s="234"/>
      <c r="C122" s="308" t="s">
        <v>700</v>
      </c>
      <c r="D122" s="308"/>
      <c r="E122" s="308"/>
      <c r="F122" s="308"/>
      <c r="G122" s="308"/>
      <c r="H122" s="308"/>
      <c r="I122" s="308"/>
      <c r="J122" s="308"/>
      <c r="K122" s="235"/>
    </row>
    <row r="123" spans="2:11" s="1" customFormat="1" ht="17.25" customHeight="1">
      <c r="B123" s="236"/>
      <c r="C123" s="208" t="s">
        <v>646</v>
      </c>
      <c r="D123" s="208"/>
      <c r="E123" s="208"/>
      <c r="F123" s="208" t="s">
        <v>647</v>
      </c>
      <c r="G123" s="209"/>
      <c r="H123" s="208" t="s">
        <v>56</v>
      </c>
      <c r="I123" s="208" t="s">
        <v>59</v>
      </c>
      <c r="J123" s="208" t="s">
        <v>648</v>
      </c>
      <c r="K123" s="237"/>
    </row>
    <row r="124" spans="2:11" s="1" customFormat="1" ht="17.25" customHeight="1">
      <c r="B124" s="236"/>
      <c r="C124" s="210" t="s">
        <v>649</v>
      </c>
      <c r="D124" s="210"/>
      <c r="E124" s="210"/>
      <c r="F124" s="211" t="s">
        <v>650</v>
      </c>
      <c r="G124" s="212"/>
      <c r="H124" s="210"/>
      <c r="I124" s="210"/>
      <c r="J124" s="210" t="s">
        <v>651</v>
      </c>
      <c r="K124" s="237"/>
    </row>
    <row r="125" spans="2:11" s="1" customFormat="1" ht="5.25" customHeight="1">
      <c r="B125" s="238"/>
      <c r="C125" s="213"/>
      <c r="D125" s="213"/>
      <c r="E125" s="213"/>
      <c r="F125" s="213"/>
      <c r="G125" s="239"/>
      <c r="H125" s="213"/>
      <c r="I125" s="213"/>
      <c r="J125" s="213"/>
      <c r="K125" s="240"/>
    </row>
    <row r="126" spans="2:11" s="1" customFormat="1" ht="15" customHeight="1">
      <c r="B126" s="238"/>
      <c r="C126" s="195" t="s">
        <v>655</v>
      </c>
      <c r="D126" s="215"/>
      <c r="E126" s="215"/>
      <c r="F126" s="216" t="s">
        <v>652</v>
      </c>
      <c r="G126" s="195"/>
      <c r="H126" s="195" t="s">
        <v>692</v>
      </c>
      <c r="I126" s="195" t="s">
        <v>654</v>
      </c>
      <c r="J126" s="195">
        <v>120</v>
      </c>
      <c r="K126" s="241"/>
    </row>
    <row r="127" spans="2:11" s="1" customFormat="1" ht="15" customHeight="1">
      <c r="B127" s="238"/>
      <c r="C127" s="195" t="s">
        <v>701</v>
      </c>
      <c r="D127" s="195"/>
      <c r="E127" s="195"/>
      <c r="F127" s="216" t="s">
        <v>652</v>
      </c>
      <c r="G127" s="195"/>
      <c r="H127" s="195" t="s">
        <v>702</v>
      </c>
      <c r="I127" s="195" t="s">
        <v>654</v>
      </c>
      <c r="J127" s="195" t="s">
        <v>703</v>
      </c>
      <c r="K127" s="241"/>
    </row>
    <row r="128" spans="2:11" s="1" customFormat="1" ht="15" customHeight="1">
      <c r="B128" s="238"/>
      <c r="C128" s="195" t="s">
        <v>600</v>
      </c>
      <c r="D128" s="195"/>
      <c r="E128" s="195"/>
      <c r="F128" s="216" t="s">
        <v>652</v>
      </c>
      <c r="G128" s="195"/>
      <c r="H128" s="195" t="s">
        <v>704</v>
      </c>
      <c r="I128" s="195" t="s">
        <v>654</v>
      </c>
      <c r="J128" s="195" t="s">
        <v>703</v>
      </c>
      <c r="K128" s="241"/>
    </row>
    <row r="129" spans="2:11" s="1" customFormat="1" ht="15" customHeight="1">
      <c r="B129" s="238"/>
      <c r="C129" s="195" t="s">
        <v>663</v>
      </c>
      <c r="D129" s="195"/>
      <c r="E129" s="195"/>
      <c r="F129" s="216" t="s">
        <v>658</v>
      </c>
      <c r="G129" s="195"/>
      <c r="H129" s="195" t="s">
        <v>664</v>
      </c>
      <c r="I129" s="195" t="s">
        <v>654</v>
      </c>
      <c r="J129" s="195">
        <v>15</v>
      </c>
      <c r="K129" s="241"/>
    </row>
    <row r="130" spans="2:11" s="1" customFormat="1" ht="15" customHeight="1">
      <c r="B130" s="238"/>
      <c r="C130" s="219" t="s">
        <v>665</v>
      </c>
      <c r="D130" s="219"/>
      <c r="E130" s="219"/>
      <c r="F130" s="220" t="s">
        <v>658</v>
      </c>
      <c r="G130" s="219"/>
      <c r="H130" s="219" t="s">
        <v>666</v>
      </c>
      <c r="I130" s="219" t="s">
        <v>654</v>
      </c>
      <c r="J130" s="219">
        <v>15</v>
      </c>
      <c r="K130" s="241"/>
    </row>
    <row r="131" spans="2:11" s="1" customFormat="1" ht="15" customHeight="1">
      <c r="B131" s="238"/>
      <c r="C131" s="219" t="s">
        <v>667</v>
      </c>
      <c r="D131" s="219"/>
      <c r="E131" s="219"/>
      <c r="F131" s="220" t="s">
        <v>658</v>
      </c>
      <c r="G131" s="219"/>
      <c r="H131" s="219" t="s">
        <v>668</v>
      </c>
      <c r="I131" s="219" t="s">
        <v>654</v>
      </c>
      <c r="J131" s="219">
        <v>20</v>
      </c>
      <c r="K131" s="241"/>
    </row>
    <row r="132" spans="2:11" s="1" customFormat="1" ht="15" customHeight="1">
      <c r="B132" s="238"/>
      <c r="C132" s="219" t="s">
        <v>669</v>
      </c>
      <c r="D132" s="219"/>
      <c r="E132" s="219"/>
      <c r="F132" s="220" t="s">
        <v>658</v>
      </c>
      <c r="G132" s="219"/>
      <c r="H132" s="219" t="s">
        <v>670</v>
      </c>
      <c r="I132" s="219" t="s">
        <v>654</v>
      </c>
      <c r="J132" s="219">
        <v>20</v>
      </c>
      <c r="K132" s="241"/>
    </row>
    <row r="133" spans="2:11" s="1" customFormat="1" ht="15" customHeight="1">
      <c r="B133" s="238"/>
      <c r="C133" s="195" t="s">
        <v>657</v>
      </c>
      <c r="D133" s="195"/>
      <c r="E133" s="195"/>
      <c r="F133" s="216" t="s">
        <v>658</v>
      </c>
      <c r="G133" s="195"/>
      <c r="H133" s="195" t="s">
        <v>692</v>
      </c>
      <c r="I133" s="195" t="s">
        <v>654</v>
      </c>
      <c r="J133" s="195">
        <v>50</v>
      </c>
      <c r="K133" s="241"/>
    </row>
    <row r="134" spans="2:11" s="1" customFormat="1" ht="15" customHeight="1">
      <c r="B134" s="238"/>
      <c r="C134" s="195" t="s">
        <v>671</v>
      </c>
      <c r="D134" s="195"/>
      <c r="E134" s="195"/>
      <c r="F134" s="216" t="s">
        <v>658</v>
      </c>
      <c r="G134" s="195"/>
      <c r="H134" s="195" t="s">
        <v>692</v>
      </c>
      <c r="I134" s="195" t="s">
        <v>654</v>
      </c>
      <c r="J134" s="195">
        <v>50</v>
      </c>
      <c r="K134" s="241"/>
    </row>
    <row r="135" spans="2:11" s="1" customFormat="1" ht="15" customHeight="1">
      <c r="B135" s="238"/>
      <c r="C135" s="195" t="s">
        <v>677</v>
      </c>
      <c r="D135" s="195"/>
      <c r="E135" s="195"/>
      <c r="F135" s="216" t="s">
        <v>658</v>
      </c>
      <c r="G135" s="195"/>
      <c r="H135" s="195" t="s">
        <v>692</v>
      </c>
      <c r="I135" s="195" t="s">
        <v>654</v>
      </c>
      <c r="J135" s="195">
        <v>50</v>
      </c>
      <c r="K135" s="241"/>
    </row>
    <row r="136" spans="2:11" s="1" customFormat="1" ht="15" customHeight="1">
      <c r="B136" s="238"/>
      <c r="C136" s="195" t="s">
        <v>679</v>
      </c>
      <c r="D136" s="195"/>
      <c r="E136" s="195"/>
      <c r="F136" s="216" t="s">
        <v>658</v>
      </c>
      <c r="G136" s="195"/>
      <c r="H136" s="195" t="s">
        <v>692</v>
      </c>
      <c r="I136" s="195" t="s">
        <v>654</v>
      </c>
      <c r="J136" s="195">
        <v>50</v>
      </c>
      <c r="K136" s="241"/>
    </row>
    <row r="137" spans="2:11" s="1" customFormat="1" ht="15" customHeight="1">
      <c r="B137" s="238"/>
      <c r="C137" s="195" t="s">
        <v>680</v>
      </c>
      <c r="D137" s="195"/>
      <c r="E137" s="195"/>
      <c r="F137" s="216" t="s">
        <v>658</v>
      </c>
      <c r="G137" s="195"/>
      <c r="H137" s="195" t="s">
        <v>705</v>
      </c>
      <c r="I137" s="195" t="s">
        <v>654</v>
      </c>
      <c r="J137" s="195">
        <v>255</v>
      </c>
      <c r="K137" s="241"/>
    </row>
    <row r="138" spans="2:11" s="1" customFormat="1" ht="15" customHeight="1">
      <c r="B138" s="238"/>
      <c r="C138" s="195" t="s">
        <v>682</v>
      </c>
      <c r="D138" s="195"/>
      <c r="E138" s="195"/>
      <c r="F138" s="216" t="s">
        <v>652</v>
      </c>
      <c r="G138" s="195"/>
      <c r="H138" s="195" t="s">
        <v>706</v>
      </c>
      <c r="I138" s="195" t="s">
        <v>684</v>
      </c>
      <c r="J138" s="195"/>
      <c r="K138" s="241"/>
    </row>
    <row r="139" spans="2:11" s="1" customFormat="1" ht="15" customHeight="1">
      <c r="B139" s="238"/>
      <c r="C139" s="195" t="s">
        <v>685</v>
      </c>
      <c r="D139" s="195"/>
      <c r="E139" s="195"/>
      <c r="F139" s="216" t="s">
        <v>652</v>
      </c>
      <c r="G139" s="195"/>
      <c r="H139" s="195" t="s">
        <v>707</v>
      </c>
      <c r="I139" s="195" t="s">
        <v>687</v>
      </c>
      <c r="J139" s="195"/>
      <c r="K139" s="241"/>
    </row>
    <row r="140" spans="2:11" s="1" customFormat="1" ht="15" customHeight="1">
      <c r="B140" s="238"/>
      <c r="C140" s="195" t="s">
        <v>688</v>
      </c>
      <c r="D140" s="195"/>
      <c r="E140" s="195"/>
      <c r="F140" s="216" t="s">
        <v>652</v>
      </c>
      <c r="G140" s="195"/>
      <c r="H140" s="195" t="s">
        <v>688</v>
      </c>
      <c r="I140" s="195" t="s">
        <v>687</v>
      </c>
      <c r="J140" s="195"/>
      <c r="K140" s="241"/>
    </row>
    <row r="141" spans="2:11" s="1" customFormat="1" ht="15" customHeight="1">
      <c r="B141" s="238"/>
      <c r="C141" s="195" t="s">
        <v>40</v>
      </c>
      <c r="D141" s="195"/>
      <c r="E141" s="195"/>
      <c r="F141" s="216" t="s">
        <v>652</v>
      </c>
      <c r="G141" s="195"/>
      <c r="H141" s="195" t="s">
        <v>708</v>
      </c>
      <c r="I141" s="195" t="s">
        <v>687</v>
      </c>
      <c r="J141" s="195"/>
      <c r="K141" s="241"/>
    </row>
    <row r="142" spans="2:11" s="1" customFormat="1" ht="15" customHeight="1">
      <c r="B142" s="238"/>
      <c r="C142" s="195" t="s">
        <v>709</v>
      </c>
      <c r="D142" s="195"/>
      <c r="E142" s="195"/>
      <c r="F142" s="216" t="s">
        <v>652</v>
      </c>
      <c r="G142" s="195"/>
      <c r="H142" s="195" t="s">
        <v>710</v>
      </c>
      <c r="I142" s="195" t="s">
        <v>687</v>
      </c>
      <c r="J142" s="195"/>
      <c r="K142" s="241"/>
    </row>
    <row r="143" spans="2:11" s="1" customFormat="1" ht="15" customHeight="1">
      <c r="B143" s="242"/>
      <c r="C143" s="243"/>
      <c r="D143" s="243"/>
      <c r="E143" s="243"/>
      <c r="F143" s="243"/>
      <c r="G143" s="243"/>
      <c r="H143" s="243"/>
      <c r="I143" s="243"/>
      <c r="J143" s="243"/>
      <c r="K143" s="244"/>
    </row>
    <row r="144" spans="2:11" s="1" customFormat="1" ht="18.75" customHeight="1">
      <c r="B144" s="229"/>
      <c r="C144" s="229"/>
      <c r="D144" s="229"/>
      <c r="E144" s="229"/>
      <c r="F144" s="230"/>
      <c r="G144" s="229"/>
      <c r="H144" s="229"/>
      <c r="I144" s="229"/>
      <c r="J144" s="229"/>
      <c r="K144" s="229"/>
    </row>
    <row r="145" spans="2:11" s="1" customFormat="1" ht="18.75" customHeight="1">
      <c r="B145" s="202"/>
      <c r="C145" s="202"/>
      <c r="D145" s="202"/>
      <c r="E145" s="202"/>
      <c r="F145" s="202"/>
      <c r="G145" s="202"/>
      <c r="H145" s="202"/>
      <c r="I145" s="202"/>
      <c r="J145" s="202"/>
      <c r="K145" s="202"/>
    </row>
    <row r="146" spans="2:11" s="1" customFormat="1" ht="7.5" customHeight="1">
      <c r="B146" s="203"/>
      <c r="C146" s="204"/>
      <c r="D146" s="204"/>
      <c r="E146" s="204"/>
      <c r="F146" s="204"/>
      <c r="G146" s="204"/>
      <c r="H146" s="204"/>
      <c r="I146" s="204"/>
      <c r="J146" s="204"/>
      <c r="K146" s="205"/>
    </row>
    <row r="147" spans="2:11" s="1" customFormat="1" ht="45" customHeight="1">
      <c r="B147" s="206"/>
      <c r="C147" s="310" t="s">
        <v>711</v>
      </c>
      <c r="D147" s="310"/>
      <c r="E147" s="310"/>
      <c r="F147" s="310"/>
      <c r="G147" s="310"/>
      <c r="H147" s="310"/>
      <c r="I147" s="310"/>
      <c r="J147" s="310"/>
      <c r="K147" s="207"/>
    </row>
    <row r="148" spans="2:11" s="1" customFormat="1" ht="17.25" customHeight="1">
      <c r="B148" s="206"/>
      <c r="C148" s="208" t="s">
        <v>646</v>
      </c>
      <c r="D148" s="208"/>
      <c r="E148" s="208"/>
      <c r="F148" s="208" t="s">
        <v>647</v>
      </c>
      <c r="G148" s="209"/>
      <c r="H148" s="208" t="s">
        <v>56</v>
      </c>
      <c r="I148" s="208" t="s">
        <v>59</v>
      </c>
      <c r="J148" s="208" t="s">
        <v>648</v>
      </c>
      <c r="K148" s="207"/>
    </row>
    <row r="149" spans="2:11" s="1" customFormat="1" ht="17.25" customHeight="1">
      <c r="B149" s="206"/>
      <c r="C149" s="210" t="s">
        <v>649</v>
      </c>
      <c r="D149" s="210"/>
      <c r="E149" s="210"/>
      <c r="F149" s="211" t="s">
        <v>650</v>
      </c>
      <c r="G149" s="212"/>
      <c r="H149" s="210"/>
      <c r="I149" s="210"/>
      <c r="J149" s="210" t="s">
        <v>651</v>
      </c>
      <c r="K149" s="207"/>
    </row>
    <row r="150" spans="2:11" s="1" customFormat="1" ht="5.25" customHeight="1">
      <c r="B150" s="218"/>
      <c r="C150" s="213"/>
      <c r="D150" s="213"/>
      <c r="E150" s="213"/>
      <c r="F150" s="213"/>
      <c r="G150" s="214"/>
      <c r="H150" s="213"/>
      <c r="I150" s="213"/>
      <c r="J150" s="213"/>
      <c r="K150" s="241"/>
    </row>
    <row r="151" spans="2:11" s="1" customFormat="1" ht="15" customHeight="1">
      <c r="B151" s="218"/>
      <c r="C151" s="245" t="s">
        <v>655</v>
      </c>
      <c r="D151" s="195"/>
      <c r="E151" s="195"/>
      <c r="F151" s="246" t="s">
        <v>652</v>
      </c>
      <c r="G151" s="195"/>
      <c r="H151" s="245" t="s">
        <v>692</v>
      </c>
      <c r="I151" s="245" t="s">
        <v>654</v>
      </c>
      <c r="J151" s="245">
        <v>120</v>
      </c>
      <c r="K151" s="241"/>
    </row>
    <row r="152" spans="2:11" s="1" customFormat="1" ht="15" customHeight="1">
      <c r="B152" s="218"/>
      <c r="C152" s="245" t="s">
        <v>701</v>
      </c>
      <c r="D152" s="195"/>
      <c r="E152" s="195"/>
      <c r="F152" s="246" t="s">
        <v>652</v>
      </c>
      <c r="G152" s="195"/>
      <c r="H152" s="245" t="s">
        <v>712</v>
      </c>
      <c r="I152" s="245" t="s">
        <v>654</v>
      </c>
      <c r="J152" s="245" t="s">
        <v>703</v>
      </c>
      <c r="K152" s="241"/>
    </row>
    <row r="153" spans="2:11" s="1" customFormat="1" ht="15" customHeight="1">
      <c r="B153" s="218"/>
      <c r="C153" s="245" t="s">
        <v>600</v>
      </c>
      <c r="D153" s="195"/>
      <c r="E153" s="195"/>
      <c r="F153" s="246" t="s">
        <v>652</v>
      </c>
      <c r="G153" s="195"/>
      <c r="H153" s="245" t="s">
        <v>713</v>
      </c>
      <c r="I153" s="245" t="s">
        <v>654</v>
      </c>
      <c r="J153" s="245" t="s">
        <v>703</v>
      </c>
      <c r="K153" s="241"/>
    </row>
    <row r="154" spans="2:11" s="1" customFormat="1" ht="15" customHeight="1">
      <c r="B154" s="218"/>
      <c r="C154" s="245" t="s">
        <v>657</v>
      </c>
      <c r="D154" s="195"/>
      <c r="E154" s="195"/>
      <c r="F154" s="246" t="s">
        <v>658</v>
      </c>
      <c r="G154" s="195"/>
      <c r="H154" s="245" t="s">
        <v>692</v>
      </c>
      <c r="I154" s="245" t="s">
        <v>654</v>
      </c>
      <c r="J154" s="245">
        <v>50</v>
      </c>
      <c r="K154" s="241"/>
    </row>
    <row r="155" spans="2:11" s="1" customFormat="1" ht="15" customHeight="1">
      <c r="B155" s="218"/>
      <c r="C155" s="245" t="s">
        <v>660</v>
      </c>
      <c r="D155" s="195"/>
      <c r="E155" s="195"/>
      <c r="F155" s="246" t="s">
        <v>652</v>
      </c>
      <c r="G155" s="195"/>
      <c r="H155" s="245" t="s">
        <v>692</v>
      </c>
      <c r="I155" s="245" t="s">
        <v>662</v>
      </c>
      <c r="J155" s="245"/>
      <c r="K155" s="241"/>
    </row>
    <row r="156" spans="2:11" s="1" customFormat="1" ht="15" customHeight="1">
      <c r="B156" s="218"/>
      <c r="C156" s="245" t="s">
        <v>671</v>
      </c>
      <c r="D156" s="195"/>
      <c r="E156" s="195"/>
      <c r="F156" s="246" t="s">
        <v>658</v>
      </c>
      <c r="G156" s="195"/>
      <c r="H156" s="245" t="s">
        <v>692</v>
      </c>
      <c r="I156" s="245" t="s">
        <v>654</v>
      </c>
      <c r="J156" s="245">
        <v>50</v>
      </c>
      <c r="K156" s="241"/>
    </row>
    <row r="157" spans="2:11" s="1" customFormat="1" ht="15" customHeight="1">
      <c r="B157" s="218"/>
      <c r="C157" s="245" t="s">
        <v>679</v>
      </c>
      <c r="D157" s="195"/>
      <c r="E157" s="195"/>
      <c r="F157" s="246" t="s">
        <v>658</v>
      </c>
      <c r="G157" s="195"/>
      <c r="H157" s="245" t="s">
        <v>692</v>
      </c>
      <c r="I157" s="245" t="s">
        <v>654</v>
      </c>
      <c r="J157" s="245">
        <v>50</v>
      </c>
      <c r="K157" s="241"/>
    </row>
    <row r="158" spans="2:11" s="1" customFormat="1" ht="15" customHeight="1">
      <c r="B158" s="218"/>
      <c r="C158" s="245" t="s">
        <v>677</v>
      </c>
      <c r="D158" s="195"/>
      <c r="E158" s="195"/>
      <c r="F158" s="246" t="s">
        <v>658</v>
      </c>
      <c r="G158" s="195"/>
      <c r="H158" s="245" t="s">
        <v>692</v>
      </c>
      <c r="I158" s="245" t="s">
        <v>654</v>
      </c>
      <c r="J158" s="245">
        <v>50</v>
      </c>
      <c r="K158" s="241"/>
    </row>
    <row r="159" spans="2:11" s="1" customFormat="1" ht="15" customHeight="1">
      <c r="B159" s="218"/>
      <c r="C159" s="245" t="s">
        <v>98</v>
      </c>
      <c r="D159" s="195"/>
      <c r="E159" s="195"/>
      <c r="F159" s="246" t="s">
        <v>652</v>
      </c>
      <c r="G159" s="195"/>
      <c r="H159" s="245" t="s">
        <v>714</v>
      </c>
      <c r="I159" s="245" t="s">
        <v>654</v>
      </c>
      <c r="J159" s="245" t="s">
        <v>715</v>
      </c>
      <c r="K159" s="241"/>
    </row>
    <row r="160" spans="2:11" s="1" customFormat="1" ht="15" customHeight="1">
      <c r="B160" s="218"/>
      <c r="C160" s="245" t="s">
        <v>716</v>
      </c>
      <c r="D160" s="195"/>
      <c r="E160" s="195"/>
      <c r="F160" s="246" t="s">
        <v>652</v>
      </c>
      <c r="G160" s="195"/>
      <c r="H160" s="245" t="s">
        <v>717</v>
      </c>
      <c r="I160" s="245" t="s">
        <v>687</v>
      </c>
      <c r="J160" s="245"/>
      <c r="K160" s="241"/>
    </row>
    <row r="161" spans="2:11" s="1" customFormat="1" ht="15" customHeight="1">
      <c r="B161" s="247"/>
      <c r="C161" s="227"/>
      <c r="D161" s="227"/>
      <c r="E161" s="227"/>
      <c r="F161" s="227"/>
      <c r="G161" s="227"/>
      <c r="H161" s="227"/>
      <c r="I161" s="227"/>
      <c r="J161" s="227"/>
      <c r="K161" s="248"/>
    </row>
    <row r="162" spans="2:11" s="1" customFormat="1" ht="18.75" customHeight="1">
      <c r="B162" s="229"/>
      <c r="C162" s="239"/>
      <c r="D162" s="239"/>
      <c r="E162" s="239"/>
      <c r="F162" s="249"/>
      <c r="G162" s="239"/>
      <c r="H162" s="239"/>
      <c r="I162" s="239"/>
      <c r="J162" s="239"/>
      <c r="K162" s="229"/>
    </row>
    <row r="163" spans="2:11" s="1" customFormat="1" ht="18.75" customHeight="1">
      <c r="B163" s="202"/>
      <c r="C163" s="202"/>
      <c r="D163" s="202"/>
      <c r="E163" s="202"/>
      <c r="F163" s="202"/>
      <c r="G163" s="202"/>
      <c r="H163" s="202"/>
      <c r="I163" s="202"/>
      <c r="J163" s="202"/>
      <c r="K163" s="202"/>
    </row>
    <row r="164" spans="2:11" s="1" customFormat="1" ht="7.5" customHeight="1">
      <c r="B164" s="184"/>
      <c r="C164" s="185"/>
      <c r="D164" s="185"/>
      <c r="E164" s="185"/>
      <c r="F164" s="185"/>
      <c r="G164" s="185"/>
      <c r="H164" s="185"/>
      <c r="I164" s="185"/>
      <c r="J164" s="185"/>
      <c r="K164" s="186"/>
    </row>
    <row r="165" spans="2:11" s="1" customFormat="1" ht="45" customHeight="1">
      <c r="B165" s="187"/>
      <c r="C165" s="308" t="s">
        <v>718</v>
      </c>
      <c r="D165" s="308"/>
      <c r="E165" s="308"/>
      <c r="F165" s="308"/>
      <c r="G165" s="308"/>
      <c r="H165" s="308"/>
      <c r="I165" s="308"/>
      <c r="J165" s="308"/>
      <c r="K165" s="188"/>
    </row>
    <row r="166" spans="2:11" s="1" customFormat="1" ht="17.25" customHeight="1">
      <c r="B166" s="187"/>
      <c r="C166" s="208" t="s">
        <v>646</v>
      </c>
      <c r="D166" s="208"/>
      <c r="E166" s="208"/>
      <c r="F166" s="208" t="s">
        <v>647</v>
      </c>
      <c r="G166" s="250"/>
      <c r="H166" s="251" t="s">
        <v>56</v>
      </c>
      <c r="I166" s="251" t="s">
        <v>59</v>
      </c>
      <c r="J166" s="208" t="s">
        <v>648</v>
      </c>
      <c r="K166" s="188"/>
    </row>
    <row r="167" spans="2:11" s="1" customFormat="1" ht="17.25" customHeight="1">
      <c r="B167" s="189"/>
      <c r="C167" s="210" t="s">
        <v>649</v>
      </c>
      <c r="D167" s="210"/>
      <c r="E167" s="210"/>
      <c r="F167" s="211" t="s">
        <v>650</v>
      </c>
      <c r="G167" s="252"/>
      <c r="H167" s="253"/>
      <c r="I167" s="253"/>
      <c r="J167" s="210" t="s">
        <v>651</v>
      </c>
      <c r="K167" s="190"/>
    </row>
    <row r="168" spans="2:11" s="1" customFormat="1" ht="5.25" customHeight="1">
      <c r="B168" s="218"/>
      <c r="C168" s="213"/>
      <c r="D168" s="213"/>
      <c r="E168" s="213"/>
      <c r="F168" s="213"/>
      <c r="G168" s="214"/>
      <c r="H168" s="213"/>
      <c r="I168" s="213"/>
      <c r="J168" s="213"/>
      <c r="K168" s="241"/>
    </row>
    <row r="169" spans="2:11" s="1" customFormat="1" ht="15" customHeight="1">
      <c r="B169" s="218"/>
      <c r="C169" s="195" t="s">
        <v>655</v>
      </c>
      <c r="D169" s="195"/>
      <c r="E169" s="195"/>
      <c r="F169" s="216" t="s">
        <v>652</v>
      </c>
      <c r="G169" s="195"/>
      <c r="H169" s="195" t="s">
        <v>692</v>
      </c>
      <c r="I169" s="195" t="s">
        <v>654</v>
      </c>
      <c r="J169" s="195">
        <v>120</v>
      </c>
      <c r="K169" s="241"/>
    </row>
    <row r="170" spans="2:11" s="1" customFormat="1" ht="15" customHeight="1">
      <c r="B170" s="218"/>
      <c r="C170" s="195" t="s">
        <v>701</v>
      </c>
      <c r="D170" s="195"/>
      <c r="E170" s="195"/>
      <c r="F170" s="216" t="s">
        <v>652</v>
      </c>
      <c r="G170" s="195"/>
      <c r="H170" s="195" t="s">
        <v>702</v>
      </c>
      <c r="I170" s="195" t="s">
        <v>654</v>
      </c>
      <c r="J170" s="195" t="s">
        <v>703</v>
      </c>
      <c r="K170" s="241"/>
    </row>
    <row r="171" spans="2:11" s="1" customFormat="1" ht="15" customHeight="1">
      <c r="B171" s="218"/>
      <c r="C171" s="195" t="s">
        <v>600</v>
      </c>
      <c r="D171" s="195"/>
      <c r="E171" s="195"/>
      <c r="F171" s="216" t="s">
        <v>652</v>
      </c>
      <c r="G171" s="195"/>
      <c r="H171" s="195" t="s">
        <v>719</v>
      </c>
      <c r="I171" s="195" t="s">
        <v>654</v>
      </c>
      <c r="J171" s="195" t="s">
        <v>703</v>
      </c>
      <c r="K171" s="241"/>
    </row>
    <row r="172" spans="2:11" s="1" customFormat="1" ht="15" customHeight="1">
      <c r="B172" s="218"/>
      <c r="C172" s="195" t="s">
        <v>657</v>
      </c>
      <c r="D172" s="195"/>
      <c r="E172" s="195"/>
      <c r="F172" s="216" t="s">
        <v>658</v>
      </c>
      <c r="G172" s="195"/>
      <c r="H172" s="195" t="s">
        <v>719</v>
      </c>
      <c r="I172" s="195" t="s">
        <v>654</v>
      </c>
      <c r="J172" s="195">
        <v>50</v>
      </c>
      <c r="K172" s="241"/>
    </row>
    <row r="173" spans="2:11" s="1" customFormat="1" ht="15" customHeight="1">
      <c r="B173" s="218"/>
      <c r="C173" s="195" t="s">
        <v>660</v>
      </c>
      <c r="D173" s="195"/>
      <c r="E173" s="195"/>
      <c r="F173" s="216" t="s">
        <v>652</v>
      </c>
      <c r="G173" s="195"/>
      <c r="H173" s="195" t="s">
        <v>719</v>
      </c>
      <c r="I173" s="195" t="s">
        <v>662</v>
      </c>
      <c r="J173" s="195"/>
      <c r="K173" s="241"/>
    </row>
    <row r="174" spans="2:11" s="1" customFormat="1" ht="15" customHeight="1">
      <c r="B174" s="218"/>
      <c r="C174" s="195" t="s">
        <v>671</v>
      </c>
      <c r="D174" s="195"/>
      <c r="E174" s="195"/>
      <c r="F174" s="216" t="s">
        <v>658</v>
      </c>
      <c r="G174" s="195"/>
      <c r="H174" s="195" t="s">
        <v>719</v>
      </c>
      <c r="I174" s="195" t="s">
        <v>654</v>
      </c>
      <c r="J174" s="195">
        <v>50</v>
      </c>
      <c r="K174" s="241"/>
    </row>
    <row r="175" spans="2:11" s="1" customFormat="1" ht="15" customHeight="1">
      <c r="B175" s="218"/>
      <c r="C175" s="195" t="s">
        <v>679</v>
      </c>
      <c r="D175" s="195"/>
      <c r="E175" s="195"/>
      <c r="F175" s="216" t="s">
        <v>658</v>
      </c>
      <c r="G175" s="195"/>
      <c r="H175" s="195" t="s">
        <v>719</v>
      </c>
      <c r="I175" s="195" t="s">
        <v>654</v>
      </c>
      <c r="J175" s="195">
        <v>50</v>
      </c>
      <c r="K175" s="241"/>
    </row>
    <row r="176" spans="2:11" s="1" customFormat="1" ht="15" customHeight="1">
      <c r="B176" s="218"/>
      <c r="C176" s="195" t="s">
        <v>677</v>
      </c>
      <c r="D176" s="195"/>
      <c r="E176" s="195"/>
      <c r="F176" s="216" t="s">
        <v>658</v>
      </c>
      <c r="G176" s="195"/>
      <c r="H176" s="195" t="s">
        <v>719</v>
      </c>
      <c r="I176" s="195" t="s">
        <v>654</v>
      </c>
      <c r="J176" s="195">
        <v>50</v>
      </c>
      <c r="K176" s="241"/>
    </row>
    <row r="177" spans="2:11" s="1" customFormat="1" ht="15" customHeight="1">
      <c r="B177" s="218"/>
      <c r="C177" s="195" t="s">
        <v>104</v>
      </c>
      <c r="D177" s="195"/>
      <c r="E177" s="195"/>
      <c r="F177" s="216" t="s">
        <v>652</v>
      </c>
      <c r="G177" s="195"/>
      <c r="H177" s="195" t="s">
        <v>720</v>
      </c>
      <c r="I177" s="195" t="s">
        <v>721</v>
      </c>
      <c r="J177" s="195"/>
      <c r="K177" s="241"/>
    </row>
    <row r="178" spans="2:11" s="1" customFormat="1" ht="15" customHeight="1">
      <c r="B178" s="218"/>
      <c r="C178" s="195" t="s">
        <v>59</v>
      </c>
      <c r="D178" s="195"/>
      <c r="E178" s="195"/>
      <c r="F178" s="216" t="s">
        <v>652</v>
      </c>
      <c r="G178" s="195"/>
      <c r="H178" s="195" t="s">
        <v>722</v>
      </c>
      <c r="I178" s="195" t="s">
        <v>723</v>
      </c>
      <c r="J178" s="195">
        <v>1</v>
      </c>
      <c r="K178" s="241"/>
    </row>
    <row r="179" spans="2:11" s="1" customFormat="1" ht="15" customHeight="1">
      <c r="B179" s="218"/>
      <c r="C179" s="195" t="s">
        <v>55</v>
      </c>
      <c r="D179" s="195"/>
      <c r="E179" s="195"/>
      <c r="F179" s="216" t="s">
        <v>652</v>
      </c>
      <c r="G179" s="195"/>
      <c r="H179" s="195" t="s">
        <v>724</v>
      </c>
      <c r="I179" s="195" t="s">
        <v>654</v>
      </c>
      <c r="J179" s="195">
        <v>20</v>
      </c>
      <c r="K179" s="241"/>
    </row>
    <row r="180" spans="2:11" s="1" customFormat="1" ht="15" customHeight="1">
      <c r="B180" s="218"/>
      <c r="C180" s="195" t="s">
        <v>56</v>
      </c>
      <c r="D180" s="195"/>
      <c r="E180" s="195"/>
      <c r="F180" s="216" t="s">
        <v>652</v>
      </c>
      <c r="G180" s="195"/>
      <c r="H180" s="195" t="s">
        <v>725</v>
      </c>
      <c r="I180" s="195" t="s">
        <v>654</v>
      </c>
      <c r="J180" s="195">
        <v>255</v>
      </c>
      <c r="K180" s="241"/>
    </row>
    <row r="181" spans="2:11" s="1" customFormat="1" ht="15" customHeight="1">
      <c r="B181" s="218"/>
      <c r="C181" s="195" t="s">
        <v>105</v>
      </c>
      <c r="D181" s="195"/>
      <c r="E181" s="195"/>
      <c r="F181" s="216" t="s">
        <v>652</v>
      </c>
      <c r="G181" s="195"/>
      <c r="H181" s="195" t="s">
        <v>616</v>
      </c>
      <c r="I181" s="195" t="s">
        <v>654</v>
      </c>
      <c r="J181" s="195">
        <v>10</v>
      </c>
      <c r="K181" s="241"/>
    </row>
    <row r="182" spans="2:11" s="1" customFormat="1" ht="15" customHeight="1">
      <c r="B182" s="218"/>
      <c r="C182" s="195" t="s">
        <v>106</v>
      </c>
      <c r="D182" s="195"/>
      <c r="E182" s="195"/>
      <c r="F182" s="216" t="s">
        <v>652</v>
      </c>
      <c r="G182" s="195"/>
      <c r="H182" s="195" t="s">
        <v>726</v>
      </c>
      <c r="I182" s="195" t="s">
        <v>687</v>
      </c>
      <c r="J182" s="195"/>
      <c r="K182" s="241"/>
    </row>
    <row r="183" spans="2:11" s="1" customFormat="1" ht="15" customHeight="1">
      <c r="B183" s="218"/>
      <c r="C183" s="195" t="s">
        <v>727</v>
      </c>
      <c r="D183" s="195"/>
      <c r="E183" s="195"/>
      <c r="F183" s="216" t="s">
        <v>652</v>
      </c>
      <c r="G183" s="195"/>
      <c r="H183" s="195" t="s">
        <v>728</v>
      </c>
      <c r="I183" s="195" t="s">
        <v>687</v>
      </c>
      <c r="J183" s="195"/>
      <c r="K183" s="241"/>
    </row>
    <row r="184" spans="2:11" s="1" customFormat="1" ht="15" customHeight="1">
      <c r="B184" s="218"/>
      <c r="C184" s="195" t="s">
        <v>716</v>
      </c>
      <c r="D184" s="195"/>
      <c r="E184" s="195"/>
      <c r="F184" s="216" t="s">
        <v>652</v>
      </c>
      <c r="G184" s="195"/>
      <c r="H184" s="195" t="s">
        <v>729</v>
      </c>
      <c r="I184" s="195" t="s">
        <v>687</v>
      </c>
      <c r="J184" s="195"/>
      <c r="K184" s="241"/>
    </row>
    <row r="185" spans="2:11" s="1" customFormat="1" ht="15" customHeight="1">
      <c r="B185" s="218"/>
      <c r="C185" s="195" t="s">
        <v>108</v>
      </c>
      <c r="D185" s="195"/>
      <c r="E185" s="195"/>
      <c r="F185" s="216" t="s">
        <v>658</v>
      </c>
      <c r="G185" s="195"/>
      <c r="H185" s="195" t="s">
        <v>730</v>
      </c>
      <c r="I185" s="195" t="s">
        <v>654</v>
      </c>
      <c r="J185" s="195">
        <v>50</v>
      </c>
      <c r="K185" s="241"/>
    </row>
    <row r="186" spans="2:11" s="1" customFormat="1" ht="15" customHeight="1">
      <c r="B186" s="218"/>
      <c r="C186" s="195" t="s">
        <v>731</v>
      </c>
      <c r="D186" s="195"/>
      <c r="E186" s="195"/>
      <c r="F186" s="216" t="s">
        <v>658</v>
      </c>
      <c r="G186" s="195"/>
      <c r="H186" s="195" t="s">
        <v>732</v>
      </c>
      <c r="I186" s="195" t="s">
        <v>733</v>
      </c>
      <c r="J186" s="195"/>
      <c r="K186" s="241"/>
    </row>
    <row r="187" spans="2:11" s="1" customFormat="1" ht="15" customHeight="1">
      <c r="B187" s="218"/>
      <c r="C187" s="195" t="s">
        <v>734</v>
      </c>
      <c r="D187" s="195"/>
      <c r="E187" s="195"/>
      <c r="F187" s="216" t="s">
        <v>658</v>
      </c>
      <c r="G187" s="195"/>
      <c r="H187" s="195" t="s">
        <v>735</v>
      </c>
      <c r="I187" s="195" t="s">
        <v>733</v>
      </c>
      <c r="J187" s="195"/>
      <c r="K187" s="241"/>
    </row>
    <row r="188" spans="2:11" s="1" customFormat="1" ht="15" customHeight="1">
      <c r="B188" s="218"/>
      <c r="C188" s="195" t="s">
        <v>736</v>
      </c>
      <c r="D188" s="195"/>
      <c r="E188" s="195"/>
      <c r="F188" s="216" t="s">
        <v>658</v>
      </c>
      <c r="G188" s="195"/>
      <c r="H188" s="195" t="s">
        <v>737</v>
      </c>
      <c r="I188" s="195" t="s">
        <v>733</v>
      </c>
      <c r="J188" s="195"/>
      <c r="K188" s="241"/>
    </row>
    <row r="189" spans="2:11" s="1" customFormat="1" ht="15" customHeight="1">
      <c r="B189" s="218"/>
      <c r="C189" s="254" t="s">
        <v>738</v>
      </c>
      <c r="D189" s="195"/>
      <c r="E189" s="195"/>
      <c r="F189" s="216" t="s">
        <v>658</v>
      </c>
      <c r="G189" s="195"/>
      <c r="H189" s="195" t="s">
        <v>739</v>
      </c>
      <c r="I189" s="195" t="s">
        <v>740</v>
      </c>
      <c r="J189" s="255" t="s">
        <v>741</v>
      </c>
      <c r="K189" s="241"/>
    </row>
    <row r="190" spans="2:11" s="16" customFormat="1" ht="15" customHeight="1">
      <c r="B190" s="256"/>
      <c r="C190" s="257" t="s">
        <v>742</v>
      </c>
      <c r="D190" s="258"/>
      <c r="E190" s="258"/>
      <c r="F190" s="259" t="s">
        <v>658</v>
      </c>
      <c r="G190" s="258"/>
      <c r="H190" s="258" t="s">
        <v>743</v>
      </c>
      <c r="I190" s="258" t="s">
        <v>740</v>
      </c>
      <c r="J190" s="260" t="s">
        <v>741</v>
      </c>
      <c r="K190" s="261"/>
    </row>
    <row r="191" spans="2:11" s="1" customFormat="1" ht="15" customHeight="1">
      <c r="B191" s="218"/>
      <c r="C191" s="254" t="s">
        <v>44</v>
      </c>
      <c r="D191" s="195"/>
      <c r="E191" s="195"/>
      <c r="F191" s="216" t="s">
        <v>652</v>
      </c>
      <c r="G191" s="195"/>
      <c r="H191" s="192" t="s">
        <v>744</v>
      </c>
      <c r="I191" s="195" t="s">
        <v>745</v>
      </c>
      <c r="J191" s="195"/>
      <c r="K191" s="241"/>
    </row>
    <row r="192" spans="2:11" s="1" customFormat="1" ht="15" customHeight="1">
      <c r="B192" s="218"/>
      <c r="C192" s="254" t="s">
        <v>746</v>
      </c>
      <c r="D192" s="195"/>
      <c r="E192" s="195"/>
      <c r="F192" s="216" t="s">
        <v>652</v>
      </c>
      <c r="G192" s="195"/>
      <c r="H192" s="195" t="s">
        <v>747</v>
      </c>
      <c r="I192" s="195" t="s">
        <v>687</v>
      </c>
      <c r="J192" s="195"/>
      <c r="K192" s="241"/>
    </row>
    <row r="193" spans="2:11" s="1" customFormat="1" ht="15" customHeight="1">
      <c r="B193" s="218"/>
      <c r="C193" s="254" t="s">
        <v>748</v>
      </c>
      <c r="D193" s="195"/>
      <c r="E193" s="195"/>
      <c r="F193" s="216" t="s">
        <v>652</v>
      </c>
      <c r="G193" s="195"/>
      <c r="H193" s="195" t="s">
        <v>749</v>
      </c>
      <c r="I193" s="195" t="s">
        <v>687</v>
      </c>
      <c r="J193" s="195"/>
      <c r="K193" s="241"/>
    </row>
    <row r="194" spans="2:11" s="1" customFormat="1" ht="15" customHeight="1">
      <c r="B194" s="218"/>
      <c r="C194" s="254" t="s">
        <v>750</v>
      </c>
      <c r="D194" s="195"/>
      <c r="E194" s="195"/>
      <c r="F194" s="216" t="s">
        <v>658</v>
      </c>
      <c r="G194" s="195"/>
      <c r="H194" s="195" t="s">
        <v>751</v>
      </c>
      <c r="I194" s="195" t="s">
        <v>687</v>
      </c>
      <c r="J194" s="195"/>
      <c r="K194" s="241"/>
    </row>
    <row r="195" spans="2:11" s="1" customFormat="1" ht="15" customHeight="1">
      <c r="B195" s="247"/>
      <c r="C195" s="262"/>
      <c r="D195" s="227"/>
      <c r="E195" s="227"/>
      <c r="F195" s="227"/>
      <c r="G195" s="227"/>
      <c r="H195" s="227"/>
      <c r="I195" s="227"/>
      <c r="J195" s="227"/>
      <c r="K195" s="248"/>
    </row>
    <row r="196" spans="2:11" s="1" customFormat="1" ht="18.75" customHeight="1">
      <c r="B196" s="229"/>
      <c r="C196" s="239"/>
      <c r="D196" s="239"/>
      <c r="E196" s="239"/>
      <c r="F196" s="249"/>
      <c r="G196" s="239"/>
      <c r="H196" s="239"/>
      <c r="I196" s="239"/>
      <c r="J196" s="239"/>
      <c r="K196" s="229"/>
    </row>
    <row r="197" spans="2:11" s="1" customFormat="1" ht="18.75" customHeight="1">
      <c r="B197" s="229"/>
      <c r="C197" s="239"/>
      <c r="D197" s="239"/>
      <c r="E197" s="239"/>
      <c r="F197" s="249"/>
      <c r="G197" s="239"/>
      <c r="H197" s="239"/>
      <c r="I197" s="239"/>
      <c r="J197" s="239"/>
      <c r="K197" s="229"/>
    </row>
    <row r="198" spans="2:11" s="1" customFormat="1" ht="18.75" customHeight="1">
      <c r="B198" s="202"/>
      <c r="C198" s="202"/>
      <c r="D198" s="202"/>
      <c r="E198" s="202"/>
      <c r="F198" s="202"/>
      <c r="G198" s="202"/>
      <c r="H198" s="202"/>
      <c r="I198" s="202"/>
      <c r="J198" s="202"/>
      <c r="K198" s="202"/>
    </row>
    <row r="199" spans="2:11" s="1" customFormat="1" ht="13.5">
      <c r="B199" s="184"/>
      <c r="C199" s="185"/>
      <c r="D199" s="185"/>
      <c r="E199" s="185"/>
      <c r="F199" s="185"/>
      <c r="G199" s="185"/>
      <c r="H199" s="185"/>
      <c r="I199" s="185"/>
      <c r="J199" s="185"/>
      <c r="K199" s="186"/>
    </row>
    <row r="200" spans="2:11" s="1" customFormat="1" ht="21">
      <c r="B200" s="187"/>
      <c r="C200" s="308" t="s">
        <v>752</v>
      </c>
      <c r="D200" s="308"/>
      <c r="E200" s="308"/>
      <c r="F200" s="308"/>
      <c r="G200" s="308"/>
      <c r="H200" s="308"/>
      <c r="I200" s="308"/>
      <c r="J200" s="308"/>
      <c r="K200" s="188"/>
    </row>
    <row r="201" spans="2:11" s="1" customFormat="1" ht="25.5" customHeight="1">
      <c r="B201" s="187"/>
      <c r="C201" s="263" t="s">
        <v>753</v>
      </c>
      <c r="D201" s="263"/>
      <c r="E201" s="263"/>
      <c r="F201" s="263" t="s">
        <v>754</v>
      </c>
      <c r="G201" s="264"/>
      <c r="H201" s="311" t="s">
        <v>755</v>
      </c>
      <c r="I201" s="311"/>
      <c r="J201" s="311"/>
      <c r="K201" s="188"/>
    </row>
    <row r="202" spans="2:11" s="1" customFormat="1" ht="5.25" customHeight="1">
      <c r="B202" s="218"/>
      <c r="C202" s="213"/>
      <c r="D202" s="213"/>
      <c r="E202" s="213"/>
      <c r="F202" s="213"/>
      <c r="G202" s="239"/>
      <c r="H202" s="213"/>
      <c r="I202" s="213"/>
      <c r="J202" s="213"/>
      <c r="K202" s="241"/>
    </row>
    <row r="203" spans="2:11" s="1" customFormat="1" ht="15" customHeight="1">
      <c r="B203" s="218"/>
      <c r="C203" s="195" t="s">
        <v>745</v>
      </c>
      <c r="D203" s="195"/>
      <c r="E203" s="195"/>
      <c r="F203" s="216" t="s">
        <v>45</v>
      </c>
      <c r="G203" s="195"/>
      <c r="H203" s="312" t="s">
        <v>756</v>
      </c>
      <c r="I203" s="312"/>
      <c r="J203" s="312"/>
      <c r="K203" s="241"/>
    </row>
    <row r="204" spans="2:11" s="1" customFormat="1" ht="15" customHeight="1">
      <c r="B204" s="218"/>
      <c r="C204" s="195"/>
      <c r="D204" s="195"/>
      <c r="E204" s="195"/>
      <c r="F204" s="216" t="s">
        <v>46</v>
      </c>
      <c r="G204" s="195"/>
      <c r="H204" s="312" t="s">
        <v>757</v>
      </c>
      <c r="I204" s="312"/>
      <c r="J204" s="312"/>
      <c r="K204" s="241"/>
    </row>
    <row r="205" spans="2:11" s="1" customFormat="1" ht="15" customHeight="1">
      <c r="B205" s="218"/>
      <c r="C205" s="195"/>
      <c r="D205" s="195"/>
      <c r="E205" s="195"/>
      <c r="F205" s="216" t="s">
        <v>49</v>
      </c>
      <c r="G205" s="195"/>
      <c r="H205" s="312" t="s">
        <v>758</v>
      </c>
      <c r="I205" s="312"/>
      <c r="J205" s="312"/>
      <c r="K205" s="241"/>
    </row>
    <row r="206" spans="2:11" s="1" customFormat="1" ht="15" customHeight="1">
      <c r="B206" s="218"/>
      <c r="C206" s="195"/>
      <c r="D206" s="195"/>
      <c r="E206" s="195"/>
      <c r="F206" s="216" t="s">
        <v>47</v>
      </c>
      <c r="G206" s="195"/>
      <c r="H206" s="312" t="s">
        <v>759</v>
      </c>
      <c r="I206" s="312"/>
      <c r="J206" s="312"/>
      <c r="K206" s="241"/>
    </row>
    <row r="207" spans="2:11" s="1" customFormat="1" ht="15" customHeight="1">
      <c r="B207" s="218"/>
      <c r="C207" s="195"/>
      <c r="D207" s="195"/>
      <c r="E207" s="195"/>
      <c r="F207" s="216" t="s">
        <v>48</v>
      </c>
      <c r="G207" s="195"/>
      <c r="H207" s="312" t="s">
        <v>760</v>
      </c>
      <c r="I207" s="312"/>
      <c r="J207" s="312"/>
      <c r="K207" s="241"/>
    </row>
    <row r="208" spans="2:11" s="1" customFormat="1" ht="15" customHeight="1">
      <c r="B208" s="218"/>
      <c r="C208" s="195"/>
      <c r="D208" s="195"/>
      <c r="E208" s="195"/>
      <c r="F208" s="216"/>
      <c r="G208" s="195"/>
      <c r="H208" s="195"/>
      <c r="I208" s="195"/>
      <c r="J208" s="195"/>
      <c r="K208" s="241"/>
    </row>
    <row r="209" spans="2:11" s="1" customFormat="1" ht="15" customHeight="1">
      <c r="B209" s="218"/>
      <c r="C209" s="195" t="s">
        <v>699</v>
      </c>
      <c r="D209" s="195"/>
      <c r="E209" s="195"/>
      <c r="F209" s="216" t="s">
        <v>81</v>
      </c>
      <c r="G209" s="195"/>
      <c r="H209" s="312" t="s">
        <v>761</v>
      </c>
      <c r="I209" s="312"/>
      <c r="J209" s="312"/>
      <c r="K209" s="241"/>
    </row>
    <row r="210" spans="2:11" s="1" customFormat="1" ht="15" customHeight="1">
      <c r="B210" s="218"/>
      <c r="C210" s="195"/>
      <c r="D210" s="195"/>
      <c r="E210" s="195"/>
      <c r="F210" s="216" t="s">
        <v>596</v>
      </c>
      <c r="G210" s="195"/>
      <c r="H210" s="312" t="s">
        <v>597</v>
      </c>
      <c r="I210" s="312"/>
      <c r="J210" s="312"/>
      <c r="K210" s="241"/>
    </row>
    <row r="211" spans="2:11" s="1" customFormat="1" ht="15" customHeight="1">
      <c r="B211" s="218"/>
      <c r="C211" s="195"/>
      <c r="D211" s="195"/>
      <c r="E211" s="195"/>
      <c r="F211" s="216" t="s">
        <v>594</v>
      </c>
      <c r="G211" s="195"/>
      <c r="H211" s="312" t="s">
        <v>762</v>
      </c>
      <c r="I211" s="312"/>
      <c r="J211" s="312"/>
      <c r="K211" s="241"/>
    </row>
    <row r="212" spans="2:11" s="1" customFormat="1" ht="15" customHeight="1">
      <c r="B212" s="265"/>
      <c r="C212" s="195"/>
      <c r="D212" s="195"/>
      <c r="E212" s="195"/>
      <c r="F212" s="216" t="s">
        <v>91</v>
      </c>
      <c r="G212" s="254"/>
      <c r="H212" s="313" t="s">
        <v>92</v>
      </c>
      <c r="I212" s="313"/>
      <c r="J212" s="313"/>
      <c r="K212" s="266"/>
    </row>
    <row r="213" spans="2:11" s="1" customFormat="1" ht="15" customHeight="1">
      <c r="B213" s="265"/>
      <c r="C213" s="195"/>
      <c r="D213" s="195"/>
      <c r="E213" s="195"/>
      <c r="F213" s="216" t="s">
        <v>598</v>
      </c>
      <c r="G213" s="254"/>
      <c r="H213" s="313" t="s">
        <v>541</v>
      </c>
      <c r="I213" s="313"/>
      <c r="J213" s="313"/>
      <c r="K213" s="266"/>
    </row>
    <row r="214" spans="2:11" s="1" customFormat="1" ht="15" customHeight="1">
      <c r="B214" s="265"/>
      <c r="C214" s="195"/>
      <c r="D214" s="195"/>
      <c r="E214" s="195"/>
      <c r="F214" s="216"/>
      <c r="G214" s="254"/>
      <c r="H214" s="245"/>
      <c r="I214" s="245"/>
      <c r="J214" s="245"/>
      <c r="K214" s="266"/>
    </row>
    <row r="215" spans="2:11" s="1" customFormat="1" ht="15" customHeight="1">
      <c r="B215" s="265"/>
      <c r="C215" s="195" t="s">
        <v>723</v>
      </c>
      <c r="D215" s="195"/>
      <c r="E215" s="195"/>
      <c r="F215" s="216">
        <v>1</v>
      </c>
      <c r="G215" s="254"/>
      <c r="H215" s="313" t="s">
        <v>763</v>
      </c>
      <c r="I215" s="313"/>
      <c r="J215" s="313"/>
      <c r="K215" s="266"/>
    </row>
    <row r="216" spans="2:11" s="1" customFormat="1" ht="15" customHeight="1">
      <c r="B216" s="265"/>
      <c r="C216" s="195"/>
      <c r="D216" s="195"/>
      <c r="E216" s="195"/>
      <c r="F216" s="216">
        <v>2</v>
      </c>
      <c r="G216" s="254"/>
      <c r="H216" s="313" t="s">
        <v>764</v>
      </c>
      <c r="I216" s="313"/>
      <c r="J216" s="313"/>
      <c r="K216" s="266"/>
    </row>
    <row r="217" spans="2:11" s="1" customFormat="1" ht="15" customHeight="1">
      <c r="B217" s="265"/>
      <c r="C217" s="195"/>
      <c r="D217" s="195"/>
      <c r="E217" s="195"/>
      <c r="F217" s="216">
        <v>3</v>
      </c>
      <c r="G217" s="254"/>
      <c r="H217" s="313" t="s">
        <v>765</v>
      </c>
      <c r="I217" s="313"/>
      <c r="J217" s="313"/>
      <c r="K217" s="266"/>
    </row>
    <row r="218" spans="2:11" s="1" customFormat="1" ht="15" customHeight="1">
      <c r="B218" s="265"/>
      <c r="C218" s="195"/>
      <c r="D218" s="195"/>
      <c r="E218" s="195"/>
      <c r="F218" s="216">
        <v>4</v>
      </c>
      <c r="G218" s="254"/>
      <c r="H218" s="313" t="s">
        <v>766</v>
      </c>
      <c r="I218" s="313"/>
      <c r="J218" s="313"/>
      <c r="K218" s="266"/>
    </row>
    <row r="219" spans="2:11" s="1" customFormat="1" ht="12.75" customHeight="1">
      <c r="B219" s="267"/>
      <c r="C219" s="268"/>
      <c r="D219" s="268"/>
      <c r="E219" s="268"/>
      <c r="F219" s="268"/>
      <c r="G219" s="268"/>
      <c r="H219" s="268"/>
      <c r="I219" s="268"/>
      <c r="J219" s="268"/>
      <c r="K219" s="269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PS 01 - Soustrojí TG1</vt:lpstr>
      <vt:lpstr>PS 02 - Elektro-část, říd...</vt:lpstr>
      <vt:lpstr>SO 01 - Přivaděč</vt:lpstr>
      <vt:lpstr>VON - Vedlejší a ostatní ...</vt:lpstr>
      <vt:lpstr>Pokyny pro vyplnění</vt:lpstr>
      <vt:lpstr>'PS 01 - Soustrojí TG1'!Názvy_tisku</vt:lpstr>
      <vt:lpstr>'PS 02 - Elektro-část, říd...'!Názvy_tisku</vt:lpstr>
      <vt:lpstr>'Rekapitulace stavby'!Názvy_tisku</vt:lpstr>
      <vt:lpstr>'SO 01 - Přivaděč'!Názvy_tisku</vt:lpstr>
      <vt:lpstr>'VON - Vedlejší a ostatní ...'!Názvy_tisku</vt:lpstr>
      <vt:lpstr>'Pokyny pro vyplnění'!Oblast_tisku</vt:lpstr>
      <vt:lpstr>'PS 01 - Soustrojí TG1'!Oblast_tisku</vt:lpstr>
      <vt:lpstr>'PS 02 - Elektro-část, říd...'!Oblast_tisku</vt:lpstr>
      <vt:lpstr>'Rekapitulace stavby'!Oblast_tisku</vt:lpstr>
      <vt:lpstr>'SO 01 - Přivaděč'!Oblast_tisku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Jindřich Honner</dc:creator>
  <cp:lastModifiedBy>Holán Libor</cp:lastModifiedBy>
  <dcterms:created xsi:type="dcterms:W3CDTF">2024-05-22T11:22:41Z</dcterms:created>
  <dcterms:modified xsi:type="dcterms:W3CDTF">2025-03-17T10:12:53Z</dcterms:modified>
</cp:coreProperties>
</file>